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155" activeTab="0"/>
  </bookViews>
  <sheets>
    <sheet name="Sheet1" sheetId="1" r:id="rId1"/>
  </sheets>
  <externalReferences>
    <externalReference r:id="rId4"/>
    <externalReference r:id="rId5"/>
  </externalReferences>
  <definedNames>
    <definedName name="_xlnm._FilterDatabase" localSheetId="0" hidden="1">'Sheet1'!$A$15:$O$67</definedName>
    <definedName name="_xlnm.Print_Area" localSheetId="0">'Sheet1'!$A$1:$N$69</definedName>
  </definedNames>
  <calcPr calcId="152511"/>
</workbook>
</file>

<file path=xl/sharedStrings.xml><?xml version="1.0" encoding="utf-8"?>
<sst xmlns="http://schemas.openxmlformats.org/spreadsheetml/2006/main" count="215" uniqueCount="125">
  <si>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</si>
  <si>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</si>
  <si>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</si>
  <si>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</si>
  <si>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</si>
  <si>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</si>
  <si>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</si>
  <si>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</si>
  <si>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</si>
  <si>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</si>
  <si>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</si>
  <si>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</si>
  <si>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</si>
  <si>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</si>
  <si>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</si>
  <si>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</si>
  <si>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</si>
  <si>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</si>
  <si>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</si>
  <si>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</si>
  <si>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</si>
  <si>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</si>
  <si>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</si>
  <si>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</si>
  <si>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</si>
  <si>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</si>
  <si>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</si>
  <si>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</si>
  <si>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</si>
  <si>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</si>
  <si>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</si>
  <si>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</si>
  <si>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</si>
  <si>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</si>
  <si>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</si>
  <si>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</si>
  <si>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</si>
  <si>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</si>
  <si>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</si>
  <si>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</si>
  <si>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</si>
  <si>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</si>
  <si>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</si>
  <si>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</si>
  <si>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</si>
  <si>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</si>
  <si>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</si>
  <si>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</si>
  <si>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</si>
  <si>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</si>
  <si>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</si>
  <si>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</si>
  <si>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</si>
  <si>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</si>
  <si>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</si>
  <si>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</si>
  <si>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</si>
  <si>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</si>
  <si>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</si>
  <si>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</si>
  <si>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</si>
  <si>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</si>
  <si>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</si>
  <si>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</si>
  <si>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</si>
  <si>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</si>
  <si>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</si>
  <si>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</si>
  <si>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</si>
  <si>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</si>
  <si>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</si>
  <si>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</si>
  <si>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</si>
  <si>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</si>
  <si>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</si>
  <si>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</si>
  <si>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</si>
  <si>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</si>
  <si>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</si>
  <si>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</si>
  <si>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</si>
  <si>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</si>
  <si>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</si>
  <si>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</si>
  <si>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</si>
  <si>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</si>
  <si>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</si>
  <si>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</si>
  <si>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</si>
  <si>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</si>
  <si>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</si>
  <si>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</si>
  <si>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</si>
  <si>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</si>
  <si>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</si>
  <si>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</si>
  <si>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</si>
  <si>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</si>
  <si>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</si>
  <si>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</si>
  <si>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DOMI</t>
  </si>
  <si>
    <t>"ДОМИКС СЕК ҮЦК" ХХК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</si>
  <si>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</si>
  <si>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</si>
  <si>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</si>
  <si>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</si>
  <si>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</si>
  <si>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</si>
  <si>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</si>
  <si>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</si>
  <si>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</si>
  <si>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</si>
  <si>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</si>
  <si>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</si>
  <si>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</si>
  <si>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</si>
  <si>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</si>
  <si>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"ДИ ЭЙЧ КАПИТАЛ ҮЦК" ХХК</t>
  </si>
  <si>
    <t>GACB</t>
  </si>
  <si>
    <t>"ГЭРЭЛТ АССЭЙМООР КАПИТАЛ ҮЦК" ХХК</t>
  </si>
  <si>
    <t>Үнэт цаасны анхдагч зах зээлийн арилжаа</t>
  </si>
  <si>
    <t>1-р сарын арилжааны дүн</t>
  </si>
  <si>
    <t>2023 оны арилжааны нийт дүн</t>
  </si>
  <si>
    <t>МОНГОЛЫН ХӨРӨНГИЙН БИРЖ</t>
  </si>
  <si>
    <t>СЭНДЛИ БОНД- BEND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</si>
</sst>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18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4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6" fillId="2" borderId="1" xfId="18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3" fontId="7" fillId="2" borderId="4" xfId="18" applyFont="1" applyFill="1" applyBorder="1" applyAlignment="1">
      <alignment horizontal="center" vertical="center"/>
    </xf>
    <xf numFmtId="9" fontId="7" fillId="4" borderId="5" xfId="15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3" fontId="4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14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90404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22\Mnth2022-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r5124.MSE\Desktop\Mnth2023.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</v>
          </cell>
          <cell r="F10">
            <v>454778</v>
          </cell>
          <cell r="G10">
            <v>179328865.55</v>
          </cell>
          <cell r="H10">
            <v>275105717.72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</v>
          </cell>
          <cell r="F11">
            <v>6861</v>
          </cell>
          <cell r="G11">
            <v>9915982</v>
          </cell>
          <cell r="H11">
            <v>22292375.96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</v>
          </cell>
          <cell r="F13">
            <v>813273</v>
          </cell>
          <cell r="G13">
            <v>376401479.14</v>
          </cell>
          <cell r="H13">
            <v>1024725262.35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7601394.1</v>
          </cell>
          <cell r="H18">
            <v>8761394.1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</v>
          </cell>
          <cell r="H19">
            <v>91498793.91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22897428.9</v>
          </cell>
          <cell r="F20">
            <v>172705</v>
          </cell>
          <cell r="G20">
            <v>23183554.49</v>
          </cell>
          <cell r="H20">
            <v>46080983.39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138948761.6</v>
          </cell>
          <cell r="F23">
            <v>479646</v>
          </cell>
          <cell r="G23">
            <v>222066915.75</v>
          </cell>
          <cell r="H23">
            <v>361015677.35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9438836.84</v>
          </cell>
          <cell r="F29">
            <v>47476</v>
          </cell>
          <cell r="G29">
            <v>14507603.05</v>
          </cell>
          <cell r="H29">
            <v>23946439.89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31312048.31</v>
          </cell>
          <cell r="F31">
            <v>63012</v>
          </cell>
          <cell r="G31">
            <v>21834842.81</v>
          </cell>
          <cell r="H31">
            <v>53146891.12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1710204072.57</v>
          </cell>
          <cell r="F32">
            <v>8193256</v>
          </cell>
          <cell r="G32">
            <v>1837961806.82</v>
          </cell>
          <cell r="H32">
            <v>3548165879.39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</v>
          </cell>
          <cell r="F38">
            <v>565928</v>
          </cell>
          <cell r="G38">
            <v>384844966.88</v>
          </cell>
          <cell r="H38">
            <v>567836191.84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2221110747.24</v>
          </cell>
          <cell r="F40">
            <v>2829217</v>
          </cell>
          <cell r="G40">
            <v>2107467309.09</v>
          </cell>
          <cell r="H40">
            <v>4328578056.33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15365806.37</v>
          </cell>
          <cell r="F44">
            <v>15189</v>
          </cell>
          <cell r="G44">
            <v>17107549.5</v>
          </cell>
          <cell r="H44">
            <v>32473355.869999997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61751020.41</v>
          </cell>
          <cell r="H52">
            <v>193654310.78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</v>
          </cell>
          <cell r="H54">
            <v>33118255.39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</v>
          </cell>
          <cell r="H55">
            <v>24344220.8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</v>
          </cell>
          <cell r="H56">
            <v>408463268.96000004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</v>
          </cell>
          <cell r="F58">
            <v>2001858</v>
          </cell>
          <cell r="G58">
            <v>620285575.25</v>
          </cell>
          <cell r="H58">
            <v>1262340769.47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218172271.45</v>
          </cell>
          <cell r="F60">
            <v>167805</v>
          </cell>
          <cell r="G60">
            <v>51004639.87</v>
          </cell>
          <cell r="H60">
            <v>269176911.32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</v>
          </cell>
          <cell r="F61">
            <v>9479</v>
          </cell>
          <cell r="G61">
            <v>4124652.03</v>
          </cell>
          <cell r="H61">
            <v>23222250.990000002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B7" t="str">
            <v>ALTN</v>
          </cell>
          <cell r="C7" t="str">
            <v>Алтан хоромсог</v>
          </cell>
          <cell r="D7">
            <v>32129</v>
          </cell>
          <cell r="E7">
            <v>5756350.78</v>
          </cell>
          <cell r="F7">
            <v>38958</v>
          </cell>
          <cell r="G7">
            <v>21574840.58</v>
          </cell>
          <cell r="H7">
            <v>27331191.36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90287</v>
          </cell>
          <cell r="O7">
            <v>9028700</v>
          </cell>
          <cell r="R7">
            <v>9028700</v>
          </cell>
          <cell r="W7">
            <v>0</v>
          </cell>
          <cell r="X7">
            <v>161374</v>
          </cell>
          <cell r="Y7">
            <v>36359891.36</v>
          </cell>
        </row>
        <row r="8">
          <cell r="B8" t="str">
            <v>ARD</v>
          </cell>
          <cell r="C8" t="str">
            <v>Өлзийй энд Ко</v>
          </cell>
          <cell r="D8">
            <v>3134062</v>
          </cell>
          <cell r="E8">
            <v>605099207.06</v>
          </cell>
          <cell r="F8">
            <v>2471574</v>
          </cell>
          <cell r="G8">
            <v>653087961.42</v>
          </cell>
          <cell r="H8">
            <v>1258187168.48</v>
          </cell>
          <cell r="I8">
            <v>0</v>
          </cell>
          <cell r="J8">
            <v>0</v>
          </cell>
          <cell r="K8">
            <v>9</v>
          </cell>
          <cell r="L8">
            <v>900000</v>
          </cell>
          <cell r="M8">
            <v>900000</v>
          </cell>
          <cell r="N8">
            <v>7698416</v>
          </cell>
          <cell r="O8">
            <v>769841600</v>
          </cell>
          <cell r="R8">
            <v>769841600</v>
          </cell>
          <cell r="S8">
            <v>8460</v>
          </cell>
          <cell r="T8">
            <v>846000000</v>
          </cell>
          <cell r="U8">
            <v>85000</v>
          </cell>
          <cell r="V8">
            <v>8500000000</v>
          </cell>
          <cell r="W8">
            <v>9346000000</v>
          </cell>
          <cell r="X8">
            <v>13397521</v>
          </cell>
          <cell r="Y8">
            <v>11374928768.48</v>
          </cell>
        </row>
        <row r="9">
          <cell r="B9" t="str">
            <v>ARGB</v>
          </cell>
          <cell r="C9" t="str">
            <v>Аргай бест</v>
          </cell>
          <cell r="D9">
            <v>214262</v>
          </cell>
          <cell r="E9">
            <v>37855849.84</v>
          </cell>
          <cell r="F9">
            <v>130846</v>
          </cell>
          <cell r="G9">
            <v>58815641</v>
          </cell>
          <cell r="H9">
            <v>96671490.84</v>
          </cell>
          <cell r="I9">
            <v>10</v>
          </cell>
          <cell r="J9">
            <v>950000</v>
          </cell>
          <cell r="K9">
            <v>0</v>
          </cell>
          <cell r="L9">
            <v>0</v>
          </cell>
          <cell r="M9">
            <v>950000</v>
          </cell>
          <cell r="N9">
            <v>94271</v>
          </cell>
          <cell r="O9">
            <v>9427100</v>
          </cell>
          <cell r="R9">
            <v>9427100</v>
          </cell>
          <cell r="W9">
            <v>0</v>
          </cell>
          <cell r="X9">
            <v>439389</v>
          </cell>
          <cell r="Y9">
            <v>107048590.84</v>
          </cell>
        </row>
        <row r="10">
          <cell r="B10" t="str">
            <v>BATS</v>
          </cell>
          <cell r="C10" t="str">
            <v>Батс</v>
          </cell>
          <cell r="D10">
            <v>8</v>
          </cell>
          <cell r="E10">
            <v>67280</v>
          </cell>
          <cell r="F10">
            <v>2040</v>
          </cell>
          <cell r="G10">
            <v>1646700</v>
          </cell>
          <cell r="H10">
            <v>1713980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470145</v>
          </cell>
          <cell r="O10">
            <v>47014500</v>
          </cell>
          <cell r="R10">
            <v>47014500</v>
          </cell>
          <cell r="W10">
            <v>0</v>
          </cell>
          <cell r="X10">
            <v>472193</v>
          </cell>
          <cell r="Y10">
            <v>48728480</v>
          </cell>
        </row>
        <row r="11">
          <cell r="B11" t="str">
            <v>BDSC</v>
          </cell>
          <cell r="C11" t="str">
            <v>Бидисек</v>
          </cell>
          <cell r="D11">
            <v>4311302</v>
          </cell>
          <cell r="E11">
            <v>2166415780.85</v>
          </cell>
          <cell r="F11">
            <v>4531107</v>
          </cell>
          <cell r="G11">
            <v>2433358369.51</v>
          </cell>
          <cell r="H11">
            <v>4599774150.360001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8348933</v>
          </cell>
          <cell r="O11">
            <v>834893300</v>
          </cell>
          <cell r="R11">
            <v>834893300</v>
          </cell>
          <cell r="S11">
            <v>295</v>
          </cell>
          <cell r="T11">
            <v>29500000</v>
          </cell>
          <cell r="W11">
            <v>29500000</v>
          </cell>
          <cell r="X11">
            <v>17191637</v>
          </cell>
          <cell r="Y11">
            <v>5464167450.360001</v>
          </cell>
        </row>
        <row r="12">
          <cell r="B12" t="str">
            <v>BKOC</v>
          </cell>
          <cell r="C12" t="str">
            <v>Бко капитал</v>
          </cell>
          <cell r="D12">
            <v>3926</v>
          </cell>
          <cell r="E12">
            <v>2116856.9</v>
          </cell>
          <cell r="F12">
            <v>61794</v>
          </cell>
          <cell r="G12">
            <v>16867481</v>
          </cell>
          <cell r="H12">
            <v>18984337.9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56754</v>
          </cell>
          <cell r="O12">
            <v>5675400</v>
          </cell>
          <cell r="R12">
            <v>5675400</v>
          </cell>
          <cell r="W12">
            <v>0</v>
          </cell>
          <cell r="X12">
            <v>122474</v>
          </cell>
          <cell r="Y12">
            <v>24659737.9</v>
          </cell>
        </row>
        <row r="13">
          <cell r="B13" t="str">
            <v>BLAC</v>
          </cell>
          <cell r="C13" t="str">
            <v>Блэкстоун интернэйшнл 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R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 t="str">
            <v>BLMB</v>
          </cell>
          <cell r="C14" t="str">
            <v>Блүмсбюри секюритиес</v>
          </cell>
          <cell r="D14">
            <v>11</v>
          </cell>
          <cell r="E14">
            <v>577500</v>
          </cell>
          <cell r="F14">
            <v>0</v>
          </cell>
          <cell r="G14">
            <v>0</v>
          </cell>
          <cell r="H14">
            <v>577500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87086</v>
          </cell>
          <cell r="O14">
            <v>8708600</v>
          </cell>
          <cell r="R14">
            <v>8708600</v>
          </cell>
          <cell r="W14">
            <v>0</v>
          </cell>
          <cell r="X14">
            <v>87097</v>
          </cell>
          <cell r="Y14">
            <v>9286100</v>
          </cell>
        </row>
        <row r="15">
          <cell r="B15" t="str">
            <v>BSK</v>
          </cell>
          <cell r="C15" t="str">
            <v>Блюскай секьюритиз </v>
          </cell>
          <cell r="D15">
            <v>1455</v>
          </cell>
          <cell r="E15">
            <v>400246.3</v>
          </cell>
          <cell r="F15">
            <v>461</v>
          </cell>
          <cell r="G15">
            <v>200910</v>
          </cell>
          <cell r="H15">
            <v>601156.3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43513</v>
          </cell>
          <cell r="O15">
            <v>4351300</v>
          </cell>
          <cell r="R15">
            <v>4351300</v>
          </cell>
          <cell r="W15">
            <v>0</v>
          </cell>
          <cell r="X15">
            <v>45429</v>
          </cell>
          <cell r="Y15">
            <v>4952456.3</v>
          </cell>
        </row>
        <row r="16">
          <cell r="B16" t="str">
            <v>BULG</v>
          </cell>
          <cell r="C16" t="str">
            <v>Булган брокер</v>
          </cell>
          <cell r="D16">
            <v>9885</v>
          </cell>
          <cell r="E16">
            <v>3156090.4</v>
          </cell>
          <cell r="F16">
            <v>172852</v>
          </cell>
          <cell r="G16">
            <v>34268908.62</v>
          </cell>
          <cell r="H16">
            <v>37424999.019999996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1253513</v>
          </cell>
          <cell r="O16">
            <v>125351300</v>
          </cell>
          <cell r="R16">
            <v>125351300</v>
          </cell>
          <cell r="W16">
            <v>0</v>
          </cell>
          <cell r="X16">
            <v>1436250</v>
          </cell>
          <cell r="Y16">
            <v>162776299.02</v>
          </cell>
        </row>
        <row r="17">
          <cell r="B17" t="str">
            <v>BUMB</v>
          </cell>
          <cell r="C17" t="str">
            <v>Бумбат Алтай</v>
          </cell>
          <cell r="D17">
            <v>1082298</v>
          </cell>
          <cell r="E17">
            <v>304765248.78</v>
          </cell>
          <cell r="F17">
            <v>1203532</v>
          </cell>
          <cell r="G17">
            <v>227209555.52</v>
          </cell>
          <cell r="H17">
            <v>531974804.29999995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838139</v>
          </cell>
          <cell r="O17">
            <v>83813900</v>
          </cell>
          <cell r="R17">
            <v>83813900</v>
          </cell>
          <cell r="S17">
            <v>2</v>
          </cell>
          <cell r="T17">
            <v>200000</v>
          </cell>
          <cell r="W17">
            <v>200000</v>
          </cell>
          <cell r="X17">
            <v>3123971</v>
          </cell>
          <cell r="Y17">
            <v>615988704.3</v>
          </cell>
        </row>
        <row r="18">
          <cell r="B18" t="str">
            <v>BZIN</v>
          </cell>
          <cell r="C18" t="str">
            <v>Мирэ эссэт секьюритиес</v>
          </cell>
          <cell r="D18">
            <v>486857</v>
          </cell>
          <cell r="E18">
            <v>78409890.27</v>
          </cell>
          <cell r="F18">
            <v>380034</v>
          </cell>
          <cell r="G18">
            <v>133767695.6</v>
          </cell>
          <cell r="H18">
            <v>212177585.87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514263</v>
          </cell>
          <cell r="O18">
            <v>51426300</v>
          </cell>
          <cell r="R18">
            <v>51426300</v>
          </cell>
          <cell r="W18">
            <v>0</v>
          </cell>
          <cell r="X18">
            <v>1381154</v>
          </cell>
          <cell r="Y18">
            <v>263603885.87</v>
          </cell>
        </row>
        <row r="19">
          <cell r="B19" t="str">
            <v>CTRL</v>
          </cell>
          <cell r="C19" t="str">
            <v>Централ секюритийз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R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B20" t="str">
            <v>DCF</v>
          </cell>
          <cell r="C20" t="str">
            <v>Ди Си Эф 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R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B21" t="str">
            <v>DELG</v>
          </cell>
          <cell r="C21" t="str">
            <v>Ди Эйч капитал</v>
          </cell>
          <cell r="D21">
            <v>587437</v>
          </cell>
          <cell r="E21">
            <v>115099417.8</v>
          </cell>
          <cell r="F21">
            <v>64057</v>
          </cell>
          <cell r="G21">
            <v>6334529.39</v>
          </cell>
          <cell r="H21">
            <v>121433947.19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20463</v>
          </cell>
          <cell r="O21">
            <v>2046300</v>
          </cell>
          <cell r="R21">
            <v>2046300</v>
          </cell>
          <cell r="W21">
            <v>0</v>
          </cell>
          <cell r="X21">
            <v>671957</v>
          </cell>
          <cell r="Y21">
            <v>123480247.19</v>
          </cell>
        </row>
        <row r="22">
          <cell r="B22" t="str">
            <v>DOMI</v>
          </cell>
          <cell r="C22" t="str">
            <v>Домикс сек  </v>
          </cell>
          <cell r="D22">
            <v>3609</v>
          </cell>
          <cell r="E22">
            <v>1738347.47</v>
          </cell>
          <cell r="F22">
            <v>764</v>
          </cell>
          <cell r="G22">
            <v>226584</v>
          </cell>
          <cell r="H22">
            <v>1964931.47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5121</v>
          </cell>
          <cell r="O22">
            <v>512100</v>
          </cell>
          <cell r="R22">
            <v>512100</v>
          </cell>
          <cell r="W22">
            <v>0</v>
          </cell>
          <cell r="X22">
            <v>9494</v>
          </cell>
          <cell r="Y22">
            <v>2477031.4699999997</v>
          </cell>
        </row>
        <row r="23">
          <cell r="B23" t="str">
            <v>DRBR</v>
          </cell>
          <cell r="C23" t="str">
            <v>Дархан брокер</v>
          </cell>
          <cell r="D23">
            <v>23048</v>
          </cell>
          <cell r="E23">
            <v>40280724</v>
          </cell>
          <cell r="F23">
            <v>115659</v>
          </cell>
          <cell r="G23">
            <v>44442410.22</v>
          </cell>
          <cell r="H23">
            <v>84723134.22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46849</v>
          </cell>
          <cell r="O23">
            <v>4684900</v>
          </cell>
          <cell r="R23">
            <v>4684900</v>
          </cell>
          <cell r="W23">
            <v>0</v>
          </cell>
          <cell r="X23">
            <v>185556</v>
          </cell>
          <cell r="Y23">
            <v>89408034.22</v>
          </cell>
        </row>
        <row r="24">
          <cell r="B24" t="str">
            <v>ECM</v>
          </cell>
          <cell r="C24" t="str">
            <v>Еврази капитал холдинг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R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B25" t="str">
            <v>FCX</v>
          </cell>
          <cell r="C25" t="str">
            <v>Эф Си Икс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GACB</v>
          </cell>
          <cell r="C26" t="str">
            <v>Гэрэлт Ассэймоор Капитал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B27" t="str">
            <v>GATR</v>
          </cell>
          <cell r="C27" t="str">
            <v>Гацуурт трейд</v>
          </cell>
          <cell r="D27">
            <v>1690</v>
          </cell>
          <cell r="E27">
            <v>759337.4</v>
          </cell>
          <cell r="F27">
            <v>0</v>
          </cell>
          <cell r="G27">
            <v>0</v>
          </cell>
          <cell r="H27">
            <v>759337.4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1283</v>
          </cell>
          <cell r="O27">
            <v>128300</v>
          </cell>
          <cell r="R27">
            <v>128300</v>
          </cell>
          <cell r="W27">
            <v>0</v>
          </cell>
          <cell r="X27">
            <v>2973</v>
          </cell>
          <cell r="Y27">
            <v>887637.4</v>
          </cell>
        </row>
        <row r="28">
          <cell r="B28" t="str">
            <v>GAUL</v>
          </cell>
          <cell r="C28" t="str">
            <v>Гаүли</v>
          </cell>
          <cell r="D28">
            <v>33443</v>
          </cell>
          <cell r="E28">
            <v>8026404.64</v>
          </cell>
          <cell r="F28">
            <v>101564</v>
          </cell>
          <cell r="G28">
            <v>25170979.41</v>
          </cell>
          <cell r="H28">
            <v>33197384.05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84553</v>
          </cell>
          <cell r="O28">
            <v>8455300</v>
          </cell>
          <cell r="R28">
            <v>8455300</v>
          </cell>
          <cell r="S28">
            <v>7</v>
          </cell>
          <cell r="T28">
            <v>700000</v>
          </cell>
          <cell r="W28">
            <v>700000</v>
          </cell>
          <cell r="X28">
            <v>219567</v>
          </cell>
          <cell r="Y28">
            <v>42352684.05</v>
          </cell>
        </row>
        <row r="29">
          <cell r="B29" t="str">
            <v>GDEV</v>
          </cell>
          <cell r="C29" t="str">
            <v>Гранддевелопмент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2739</v>
          </cell>
          <cell r="O29">
            <v>273900</v>
          </cell>
          <cell r="R29">
            <v>273900</v>
          </cell>
          <cell r="W29">
            <v>0</v>
          </cell>
          <cell r="X29">
            <v>2739</v>
          </cell>
          <cell r="Y29">
            <v>273900</v>
          </cell>
        </row>
        <row r="30">
          <cell r="B30" t="str">
            <v>GDSC</v>
          </cell>
          <cell r="C30" t="str">
            <v>Гүүд Сек</v>
          </cell>
          <cell r="D30">
            <v>1712455</v>
          </cell>
          <cell r="E30">
            <v>507802417.25</v>
          </cell>
          <cell r="F30">
            <v>634262</v>
          </cell>
          <cell r="G30">
            <v>144648818.66</v>
          </cell>
          <cell r="H30">
            <v>652451235.91</v>
          </cell>
          <cell r="I30">
            <v>0</v>
          </cell>
          <cell r="J30">
            <v>0</v>
          </cell>
          <cell r="K30">
            <v>20</v>
          </cell>
          <cell r="L30">
            <v>1800000</v>
          </cell>
          <cell r="M30">
            <v>1800000</v>
          </cell>
          <cell r="N30">
            <v>500850</v>
          </cell>
          <cell r="O30">
            <v>50085000</v>
          </cell>
          <cell r="R30">
            <v>50085000</v>
          </cell>
          <cell r="S30">
            <v>2</v>
          </cell>
          <cell r="T30">
            <v>200000</v>
          </cell>
          <cell r="W30">
            <v>200000</v>
          </cell>
          <cell r="X30">
            <v>2847589</v>
          </cell>
          <cell r="Y30">
            <v>704536235.91</v>
          </cell>
        </row>
        <row r="31">
          <cell r="B31" t="str">
            <v>GLMT</v>
          </cell>
          <cell r="C31" t="str">
            <v>Голомт капитал</v>
          </cell>
          <cell r="D31">
            <v>10896182</v>
          </cell>
          <cell r="E31">
            <v>6214169510.1</v>
          </cell>
          <cell r="F31">
            <v>10982890</v>
          </cell>
          <cell r="G31">
            <v>5747345298.35</v>
          </cell>
          <cell r="H31">
            <v>11961514808.45</v>
          </cell>
          <cell r="I31">
            <v>382</v>
          </cell>
          <cell r="J31">
            <v>38150140</v>
          </cell>
          <cell r="K31">
            <v>382</v>
          </cell>
          <cell r="L31">
            <v>38145180</v>
          </cell>
          <cell r="M31">
            <v>76295320</v>
          </cell>
          <cell r="N31">
            <v>39228785</v>
          </cell>
          <cell r="O31">
            <v>3922878500</v>
          </cell>
          <cell r="R31">
            <v>3922878500</v>
          </cell>
          <cell r="S31">
            <v>43512</v>
          </cell>
          <cell r="T31">
            <v>4351200000</v>
          </cell>
          <cell r="W31">
            <v>4351200000</v>
          </cell>
          <cell r="X31">
            <v>61152133</v>
          </cell>
          <cell r="Y31">
            <v>20311888628.45</v>
          </cell>
        </row>
        <row r="32">
          <cell r="B32" t="str">
            <v>HUN</v>
          </cell>
          <cell r="C32" t="str">
            <v>Хүннү эмпайр </v>
          </cell>
          <cell r="D32">
            <v>30058</v>
          </cell>
          <cell r="E32">
            <v>5231157.21</v>
          </cell>
          <cell r="F32">
            <v>9484</v>
          </cell>
          <cell r="G32">
            <v>10039425</v>
          </cell>
          <cell r="H32">
            <v>15270582.21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R32">
            <v>0</v>
          </cell>
          <cell r="W32">
            <v>0</v>
          </cell>
          <cell r="X32">
            <v>39542</v>
          </cell>
          <cell r="Y32">
            <v>15270582.21</v>
          </cell>
        </row>
        <row r="33">
          <cell r="B33" t="str">
            <v>INVC</v>
          </cell>
          <cell r="C33" t="str">
            <v>Инвес кор капитал</v>
          </cell>
          <cell r="D33">
            <v>580644</v>
          </cell>
          <cell r="E33">
            <v>159827233.54</v>
          </cell>
          <cell r="F33">
            <v>391007</v>
          </cell>
          <cell r="G33">
            <v>159478675.12</v>
          </cell>
          <cell r="H33">
            <v>319305908.65999997</v>
          </cell>
          <cell r="I33">
            <v>40</v>
          </cell>
          <cell r="J33">
            <v>3996000</v>
          </cell>
          <cell r="K33">
            <v>181</v>
          </cell>
          <cell r="L33">
            <v>17391000</v>
          </cell>
          <cell r="M33">
            <v>21387000</v>
          </cell>
          <cell r="N33">
            <v>15472472</v>
          </cell>
          <cell r="O33">
            <v>1547247200</v>
          </cell>
          <cell r="P33">
            <v>119157603</v>
          </cell>
          <cell r="Q33">
            <v>11915760300</v>
          </cell>
          <cell r="R33">
            <v>13463007500</v>
          </cell>
          <cell r="S33">
            <v>127</v>
          </cell>
          <cell r="T33">
            <v>12700000</v>
          </cell>
          <cell r="W33">
            <v>12700000</v>
          </cell>
          <cell r="X33">
            <v>135602074</v>
          </cell>
          <cell r="Y33">
            <v>13816400408.660002</v>
          </cell>
        </row>
        <row r="34">
          <cell r="B34" t="str">
            <v>LFTI</v>
          </cell>
          <cell r="C34" t="str">
            <v>Лайфтайм инвестмент</v>
          </cell>
          <cell r="D34">
            <v>517902</v>
          </cell>
          <cell r="E34">
            <v>81873733.38</v>
          </cell>
          <cell r="F34">
            <v>148425</v>
          </cell>
          <cell r="G34">
            <v>30782336.06</v>
          </cell>
          <cell r="H34">
            <v>112656069.44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1903701</v>
          </cell>
          <cell r="O34">
            <v>190370100</v>
          </cell>
          <cell r="R34">
            <v>190370100</v>
          </cell>
          <cell r="W34">
            <v>0</v>
          </cell>
          <cell r="X34">
            <v>2570028</v>
          </cell>
          <cell r="Y34">
            <v>303026169.44</v>
          </cell>
        </row>
        <row r="35">
          <cell r="B35" t="str">
            <v>MERG</v>
          </cell>
          <cell r="C35" t="str">
            <v>Мэргэн санаа</v>
          </cell>
          <cell r="D35">
            <v>27767</v>
          </cell>
          <cell r="E35">
            <v>6013955</v>
          </cell>
          <cell r="F35">
            <v>26974</v>
          </cell>
          <cell r="G35">
            <v>4649404.01</v>
          </cell>
          <cell r="H35">
            <v>10663359.01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194280</v>
          </cell>
          <cell r="O35">
            <v>19428000</v>
          </cell>
          <cell r="R35">
            <v>19428000</v>
          </cell>
          <cell r="W35">
            <v>0</v>
          </cell>
          <cell r="X35">
            <v>249021</v>
          </cell>
          <cell r="Y35">
            <v>30091359.009999998</v>
          </cell>
        </row>
        <row r="36">
          <cell r="B36" t="str">
            <v>MIBG</v>
          </cell>
          <cell r="C36" t="str">
            <v>Мандал капитал маркетс</v>
          </cell>
          <cell r="D36">
            <v>1983546</v>
          </cell>
          <cell r="E36">
            <v>1689198301.03</v>
          </cell>
          <cell r="F36">
            <v>1752781</v>
          </cell>
          <cell r="G36">
            <v>1185991490.02</v>
          </cell>
          <cell r="H36">
            <v>2875189791.05</v>
          </cell>
          <cell r="I36">
            <v>18316</v>
          </cell>
          <cell r="J36">
            <v>1827807140</v>
          </cell>
          <cell r="K36">
            <v>18085</v>
          </cell>
          <cell r="L36">
            <v>1805612140</v>
          </cell>
          <cell r="M36">
            <v>3633419280</v>
          </cell>
          <cell r="N36">
            <v>7754584</v>
          </cell>
          <cell r="O36">
            <v>775458400</v>
          </cell>
          <cell r="R36">
            <v>775458400</v>
          </cell>
          <cell r="S36">
            <v>1205</v>
          </cell>
          <cell r="T36">
            <v>120500000</v>
          </cell>
          <cell r="W36">
            <v>120500000</v>
          </cell>
          <cell r="X36">
            <v>11528517</v>
          </cell>
          <cell r="Y36">
            <v>7404567471.05</v>
          </cell>
        </row>
        <row r="37">
          <cell r="B37" t="str">
            <v>MICC</v>
          </cell>
          <cell r="C37" t="str">
            <v>MICC</v>
          </cell>
          <cell r="D37">
            <v>13880</v>
          </cell>
          <cell r="E37">
            <v>9501225.5</v>
          </cell>
          <cell r="F37">
            <v>34372</v>
          </cell>
          <cell r="G37">
            <v>40592022.97</v>
          </cell>
          <cell r="H37">
            <v>50093248.47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12611</v>
          </cell>
          <cell r="O37">
            <v>1261100</v>
          </cell>
          <cell r="R37">
            <v>1261100</v>
          </cell>
          <cell r="W37">
            <v>0</v>
          </cell>
          <cell r="X37">
            <v>60863</v>
          </cell>
          <cell r="Y37">
            <v>51354348.47</v>
          </cell>
        </row>
        <row r="38">
          <cell r="B38" t="str">
            <v>MNET</v>
          </cell>
          <cell r="C38" t="str">
            <v>Ард секьюритиз </v>
          </cell>
          <cell r="D38">
            <v>3683332</v>
          </cell>
          <cell r="E38">
            <v>1394370485.51</v>
          </cell>
          <cell r="F38">
            <v>2933374</v>
          </cell>
          <cell r="G38">
            <v>1187499743.99</v>
          </cell>
          <cell r="H38">
            <v>2581870229.5</v>
          </cell>
          <cell r="I38">
            <v>35</v>
          </cell>
          <cell r="J38">
            <v>3250180</v>
          </cell>
          <cell r="K38">
            <v>3</v>
          </cell>
          <cell r="L38">
            <v>292000</v>
          </cell>
          <cell r="M38">
            <v>3542180</v>
          </cell>
          <cell r="N38">
            <v>2842266</v>
          </cell>
          <cell r="O38">
            <v>284226600</v>
          </cell>
          <cell r="R38">
            <v>284226600</v>
          </cell>
          <cell r="W38">
            <v>0</v>
          </cell>
          <cell r="X38">
            <v>9459010</v>
          </cell>
          <cell r="Y38">
            <v>2869639009.5</v>
          </cell>
        </row>
        <row r="39">
          <cell r="B39" t="str">
            <v>MONG</v>
          </cell>
          <cell r="C39" t="str">
            <v>Монгол секюритиес </v>
          </cell>
          <cell r="D39">
            <v>0</v>
          </cell>
          <cell r="E39">
            <v>0</v>
          </cell>
          <cell r="F39">
            <v>443</v>
          </cell>
          <cell r="G39">
            <v>2865420</v>
          </cell>
          <cell r="H39">
            <v>2865420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19792</v>
          </cell>
          <cell r="O39">
            <v>1979200</v>
          </cell>
          <cell r="R39">
            <v>1979200</v>
          </cell>
          <cell r="W39">
            <v>0</v>
          </cell>
          <cell r="X39">
            <v>20235</v>
          </cell>
          <cell r="Y39">
            <v>4844620</v>
          </cell>
        </row>
        <row r="40">
          <cell r="B40" t="str">
            <v>MSDQ</v>
          </cell>
          <cell r="C40" t="str">
            <v>Масдак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1558</v>
          </cell>
          <cell r="O40">
            <v>155800</v>
          </cell>
          <cell r="R40">
            <v>155800</v>
          </cell>
          <cell r="W40">
            <v>0</v>
          </cell>
          <cell r="X40">
            <v>1558</v>
          </cell>
          <cell r="Y40">
            <v>155800</v>
          </cell>
        </row>
        <row r="41">
          <cell r="B41" t="str">
            <v>MSEC</v>
          </cell>
          <cell r="C41" t="str">
            <v>Монсек</v>
          </cell>
          <cell r="D41">
            <v>101543</v>
          </cell>
          <cell r="E41">
            <v>32112272.4</v>
          </cell>
          <cell r="F41">
            <v>280519</v>
          </cell>
          <cell r="G41">
            <v>58945532.81</v>
          </cell>
          <cell r="H41">
            <v>91057805.21000001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265401</v>
          </cell>
          <cell r="O41">
            <v>26540100</v>
          </cell>
          <cell r="R41">
            <v>26540100</v>
          </cell>
          <cell r="W41">
            <v>0</v>
          </cell>
          <cell r="X41">
            <v>647463</v>
          </cell>
          <cell r="Y41">
            <v>117597905.21000001</v>
          </cell>
        </row>
        <row r="42">
          <cell r="B42" t="str">
            <v>NOVL</v>
          </cell>
          <cell r="C42" t="str">
            <v>Новел инвестмент</v>
          </cell>
          <cell r="D42">
            <v>1149879</v>
          </cell>
          <cell r="E42">
            <v>192885940.43</v>
          </cell>
          <cell r="F42">
            <v>357203</v>
          </cell>
          <cell r="G42">
            <v>107787278.59</v>
          </cell>
          <cell r="H42">
            <v>300673219.02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6584228</v>
          </cell>
          <cell r="O42">
            <v>658422800</v>
          </cell>
          <cell r="R42">
            <v>658422800</v>
          </cell>
          <cell r="W42">
            <v>0</v>
          </cell>
          <cell r="X42">
            <v>8091310</v>
          </cell>
          <cell r="Y42">
            <v>959096019.02</v>
          </cell>
        </row>
        <row r="43">
          <cell r="B43" t="str">
            <v>NSEC</v>
          </cell>
          <cell r="C43" t="str">
            <v>Нэйшнл сэкюритис </v>
          </cell>
          <cell r="D43">
            <v>0</v>
          </cell>
          <cell r="E43">
            <v>0</v>
          </cell>
          <cell r="F43">
            <v>13784</v>
          </cell>
          <cell r="G43">
            <v>2485904.34</v>
          </cell>
          <cell r="H43">
            <v>2485904.34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6880</v>
          </cell>
          <cell r="O43">
            <v>688000</v>
          </cell>
          <cell r="R43">
            <v>688000</v>
          </cell>
          <cell r="W43">
            <v>0</v>
          </cell>
          <cell r="X43">
            <v>20664</v>
          </cell>
          <cell r="Y43">
            <v>3173904.34</v>
          </cell>
        </row>
        <row r="44">
          <cell r="B44" t="str">
            <v>RISM</v>
          </cell>
          <cell r="C44" t="str">
            <v>Райнос инвестмент</v>
          </cell>
          <cell r="D44">
            <v>281486</v>
          </cell>
          <cell r="E44">
            <v>38762205.92</v>
          </cell>
          <cell r="F44">
            <v>2401087</v>
          </cell>
          <cell r="G44">
            <v>180739040.92</v>
          </cell>
          <cell r="H44">
            <v>219501246.83999997</v>
          </cell>
          <cell r="I44">
            <v>51</v>
          </cell>
          <cell r="J44">
            <v>4925000</v>
          </cell>
          <cell r="K44">
            <v>570</v>
          </cell>
          <cell r="L44">
            <v>55366340</v>
          </cell>
          <cell r="M44">
            <v>60291340</v>
          </cell>
          <cell r="N44">
            <v>2720679</v>
          </cell>
          <cell r="O44">
            <v>272067900</v>
          </cell>
          <cell r="R44">
            <v>272067900</v>
          </cell>
          <cell r="S44">
            <v>7885</v>
          </cell>
          <cell r="T44">
            <v>788500000</v>
          </cell>
          <cell r="W44">
            <v>788500000</v>
          </cell>
          <cell r="X44">
            <v>5411758</v>
          </cell>
          <cell r="Y44">
            <v>1340360486.8400002</v>
          </cell>
        </row>
        <row r="45">
          <cell r="B45" t="str">
            <v>SANR</v>
          </cell>
          <cell r="C45" t="str">
            <v>Санар</v>
          </cell>
          <cell r="D45">
            <v>20989</v>
          </cell>
          <cell r="E45">
            <v>3204785</v>
          </cell>
          <cell r="F45">
            <v>19235</v>
          </cell>
          <cell r="G45">
            <v>4282049.76</v>
          </cell>
          <cell r="H45">
            <v>7486834.76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44603</v>
          </cell>
          <cell r="O45">
            <v>4460300</v>
          </cell>
          <cell r="R45">
            <v>4460300</v>
          </cell>
          <cell r="W45">
            <v>0</v>
          </cell>
          <cell r="X45">
            <v>84827</v>
          </cell>
          <cell r="Y45">
            <v>11947134.76</v>
          </cell>
        </row>
        <row r="46">
          <cell r="B46" t="str">
            <v>SECP</v>
          </cell>
          <cell r="C46" t="str">
            <v>Сикап</v>
          </cell>
          <cell r="D46">
            <v>42700</v>
          </cell>
          <cell r="E46">
            <v>6660650</v>
          </cell>
          <cell r="F46">
            <v>118117</v>
          </cell>
          <cell r="G46">
            <v>5481923.5</v>
          </cell>
          <cell r="H46">
            <v>12142573.5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316237</v>
          </cell>
          <cell r="O46">
            <v>31623700</v>
          </cell>
          <cell r="R46">
            <v>31623700</v>
          </cell>
          <cell r="W46">
            <v>0</v>
          </cell>
          <cell r="X46">
            <v>477054</v>
          </cell>
          <cell r="Y46">
            <v>43766273.5</v>
          </cell>
        </row>
        <row r="47">
          <cell r="B47" t="str">
            <v>SGC</v>
          </cell>
          <cell r="C47" t="str">
            <v>Эс Жи капитал</v>
          </cell>
          <cell r="D47">
            <v>0</v>
          </cell>
          <cell r="E47">
            <v>0</v>
          </cell>
          <cell r="F47">
            <v>422997</v>
          </cell>
          <cell r="G47">
            <v>11117807</v>
          </cell>
          <cell r="H47">
            <v>11117807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556</v>
          </cell>
          <cell r="O47">
            <v>55600</v>
          </cell>
          <cell r="R47">
            <v>55600</v>
          </cell>
          <cell r="W47">
            <v>0</v>
          </cell>
          <cell r="X47">
            <v>423553</v>
          </cell>
          <cell r="Y47">
            <v>11173407</v>
          </cell>
        </row>
        <row r="48">
          <cell r="B48" t="str">
            <v>SILS</v>
          </cell>
          <cell r="C48" t="str">
            <v>Силвэр лайт секюритиз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B49" t="str">
            <v>STIN</v>
          </cell>
          <cell r="C49" t="str">
            <v>Стандарт Инвестмент</v>
          </cell>
          <cell r="D49">
            <v>700649</v>
          </cell>
          <cell r="E49">
            <v>142525045.82</v>
          </cell>
          <cell r="F49">
            <v>857852</v>
          </cell>
          <cell r="G49">
            <v>175525000.75</v>
          </cell>
          <cell r="H49">
            <v>318050046.57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3735340</v>
          </cell>
          <cell r="O49">
            <v>373534000</v>
          </cell>
          <cell r="R49">
            <v>373534000</v>
          </cell>
          <cell r="W49">
            <v>0</v>
          </cell>
          <cell r="X49">
            <v>5293841</v>
          </cell>
          <cell r="Y49">
            <v>691584046.5699999</v>
          </cell>
        </row>
        <row r="50">
          <cell r="B50" t="str">
            <v>STOK</v>
          </cell>
          <cell r="C50" t="str">
            <v>Стоклаб секьюритиз</v>
          </cell>
          <cell r="D50">
            <v>585794</v>
          </cell>
          <cell r="E50">
            <v>114643133.09</v>
          </cell>
          <cell r="F50">
            <v>378993</v>
          </cell>
          <cell r="G50">
            <v>122894085.63</v>
          </cell>
          <cell r="H50">
            <v>237537218.72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251520</v>
          </cell>
          <cell r="O50">
            <v>25152000</v>
          </cell>
          <cell r="R50">
            <v>25152000</v>
          </cell>
          <cell r="S50">
            <v>1476</v>
          </cell>
          <cell r="T50">
            <v>147600000</v>
          </cell>
          <cell r="W50">
            <v>147600000</v>
          </cell>
          <cell r="X50">
            <v>1217783</v>
          </cell>
          <cell r="Y50">
            <v>410289218.72</v>
          </cell>
        </row>
        <row r="51">
          <cell r="B51" t="str">
            <v>TABO</v>
          </cell>
          <cell r="C51" t="str">
            <v>Таван богд</v>
          </cell>
          <cell r="D51">
            <v>213151</v>
          </cell>
          <cell r="E51">
            <v>42868929.12</v>
          </cell>
          <cell r="F51">
            <v>4827</v>
          </cell>
          <cell r="G51">
            <v>3996017.47</v>
          </cell>
          <cell r="H51">
            <v>46864946.589999996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179094</v>
          </cell>
          <cell r="O51">
            <v>17909400</v>
          </cell>
          <cell r="R51">
            <v>17909400</v>
          </cell>
          <cell r="W51">
            <v>0</v>
          </cell>
          <cell r="X51">
            <v>397072</v>
          </cell>
          <cell r="Y51">
            <v>64774346.589999996</v>
          </cell>
        </row>
        <row r="52">
          <cell r="B52" t="str">
            <v>TCHB</v>
          </cell>
          <cell r="C52" t="str">
            <v>Тулгат чандманьбаян</v>
          </cell>
          <cell r="D52">
            <v>235290</v>
          </cell>
          <cell r="E52">
            <v>46842500.98</v>
          </cell>
          <cell r="F52">
            <v>48513</v>
          </cell>
          <cell r="G52">
            <v>33651020.76</v>
          </cell>
          <cell r="H52">
            <v>80493521.74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76819</v>
          </cell>
          <cell r="O52">
            <v>7681900</v>
          </cell>
          <cell r="R52">
            <v>7681900</v>
          </cell>
          <cell r="W52">
            <v>0</v>
          </cell>
          <cell r="X52">
            <v>360622</v>
          </cell>
          <cell r="Y52">
            <v>88175421.74</v>
          </cell>
        </row>
        <row r="53">
          <cell r="B53" t="str">
            <v>TDB</v>
          </cell>
          <cell r="C53" t="str">
            <v>Ти ди би секьюритис</v>
          </cell>
          <cell r="D53">
            <v>1632816</v>
          </cell>
          <cell r="E53">
            <v>402195616.66</v>
          </cell>
          <cell r="F53">
            <v>2195983</v>
          </cell>
          <cell r="G53">
            <v>586476339.55</v>
          </cell>
          <cell r="H53">
            <v>988671956.21</v>
          </cell>
          <cell r="I53">
            <v>1937</v>
          </cell>
          <cell r="J53">
            <v>192513600</v>
          </cell>
          <cell r="K53">
            <v>1521</v>
          </cell>
          <cell r="L53">
            <v>152085400</v>
          </cell>
          <cell r="M53">
            <v>344599000</v>
          </cell>
          <cell r="N53">
            <v>9248555</v>
          </cell>
          <cell r="O53">
            <v>924855500</v>
          </cell>
          <cell r="R53">
            <v>924855500</v>
          </cell>
          <cell r="S53">
            <v>20193</v>
          </cell>
          <cell r="T53">
            <v>2019300000</v>
          </cell>
          <cell r="W53">
            <v>2019300000</v>
          </cell>
          <cell r="X53">
            <v>13101005</v>
          </cell>
          <cell r="Y53">
            <v>4277426456.21</v>
          </cell>
        </row>
        <row r="54">
          <cell r="B54" t="str">
            <v>TNGR</v>
          </cell>
          <cell r="C54" t="str">
            <v>Тэнгэр капитал</v>
          </cell>
          <cell r="D54">
            <v>6691</v>
          </cell>
          <cell r="E54">
            <v>1763196.16</v>
          </cell>
          <cell r="F54">
            <v>6860</v>
          </cell>
          <cell r="G54">
            <v>2558006.82</v>
          </cell>
          <cell r="H54">
            <v>4321202.9799999995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1028840</v>
          </cell>
          <cell r="O54">
            <v>102884000</v>
          </cell>
          <cell r="R54">
            <v>102884000</v>
          </cell>
          <cell r="W54">
            <v>0</v>
          </cell>
          <cell r="X54">
            <v>1042391</v>
          </cell>
          <cell r="Y54">
            <v>107205202.97999999</v>
          </cell>
        </row>
        <row r="55">
          <cell r="B55" t="str">
            <v>TTOL</v>
          </cell>
          <cell r="C55" t="str">
            <v>Апекс капитал</v>
          </cell>
          <cell r="D55">
            <v>2949748</v>
          </cell>
          <cell r="E55">
            <v>803842406.98</v>
          </cell>
          <cell r="F55">
            <v>4813066</v>
          </cell>
          <cell r="G55">
            <v>1711105234.31</v>
          </cell>
          <cell r="H55">
            <v>2514947641.29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2619102</v>
          </cell>
          <cell r="O55">
            <v>261910200</v>
          </cell>
          <cell r="R55">
            <v>261910200</v>
          </cell>
          <cell r="S55">
            <v>1126</v>
          </cell>
          <cell r="T55">
            <v>112600000</v>
          </cell>
          <cell r="W55">
            <v>112600000</v>
          </cell>
          <cell r="X55">
            <v>10383042</v>
          </cell>
          <cell r="Y55">
            <v>2889457841.29</v>
          </cell>
        </row>
        <row r="56">
          <cell r="B56" t="str">
            <v>UNDR</v>
          </cell>
          <cell r="C56" t="str">
            <v>Өндөрхаан инвест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45208</v>
          </cell>
          <cell r="O56">
            <v>4520800</v>
          </cell>
          <cell r="R56">
            <v>4520800</v>
          </cell>
          <cell r="W56">
            <v>0</v>
          </cell>
          <cell r="X56">
            <v>45208</v>
          </cell>
          <cell r="Y56">
            <v>4520800</v>
          </cell>
        </row>
        <row r="57">
          <cell r="B57" t="str">
            <v>ZGB</v>
          </cell>
          <cell r="C57" t="str">
            <v>Таван богд капитал</v>
          </cell>
          <cell r="D57">
            <v>4927699</v>
          </cell>
          <cell r="E57">
            <v>714578875.52</v>
          </cell>
          <cell r="F57">
            <v>4011544</v>
          </cell>
          <cell r="G57">
            <v>803907673.13</v>
          </cell>
          <cell r="H57">
            <v>1518486548.65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4321496</v>
          </cell>
          <cell r="O57">
            <v>432149600</v>
          </cell>
          <cell r="R57">
            <v>432149600</v>
          </cell>
          <cell r="S57">
            <v>710</v>
          </cell>
          <cell r="T57">
            <v>71000000</v>
          </cell>
          <cell r="W57">
            <v>71000000</v>
          </cell>
          <cell r="X57">
            <v>13261449</v>
          </cell>
          <cell r="Y57">
            <v>2021636148.65</v>
          </cell>
        </row>
        <row r="58">
          <cell r="B58" t="str">
            <v>ZRGD</v>
          </cell>
          <cell r="C58" t="str">
            <v>Зэргэд</v>
          </cell>
          <cell r="D58">
            <v>52038</v>
          </cell>
          <cell r="E58">
            <v>12448931.7</v>
          </cell>
          <cell r="F58">
            <v>151827</v>
          </cell>
          <cell r="G58">
            <v>12028925</v>
          </cell>
          <cell r="H58">
            <v>24477856.7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125818</v>
          </cell>
          <cell r="O58">
            <v>12581800</v>
          </cell>
          <cell r="R58">
            <v>12581800</v>
          </cell>
          <cell r="W58">
            <v>0</v>
          </cell>
          <cell r="X58">
            <v>329683</v>
          </cell>
          <cell r="Y58">
            <v>37059656.7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Q125"/>
  <sheetViews>
    <sheetView tabSelected="1" zoomScale="71" zoomScaleNormal="71" zoomScaleSheetLayoutView="70" zoomScalePageLayoutView="70" workbookViewId="0" topLeftCell="A33">
      <selection activeCell="C48" sqref="C48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2.8515625" style="2" customWidth="1"/>
    <col min="8" max="8" width="10.00390625" style="3" customWidth="1"/>
    <col min="9" max="11" width="26.00390625" style="3" customWidth="1"/>
    <col min="12" max="12" width="22.28125" style="1" customWidth="1"/>
    <col min="13" max="13" width="24.8515625" style="1" customWidth="1"/>
    <col min="14" max="14" width="15.8515625" style="1" customWidth="1"/>
    <col min="15" max="15" width="22.28125" style="4" bestFit="1" customWidth="1"/>
    <col min="16" max="16" width="9.140625" style="1" customWidth="1"/>
    <col min="17" max="17" width="21.421875" style="1" bestFit="1" customWidth="1"/>
    <col min="18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ht="15.75"/>
    <row r="8" spans="8:12" ht="15.75">
      <c r="H8" s="5"/>
      <c r="I8" s="5"/>
      <c r="J8" s="5"/>
      <c r="K8" s="5"/>
      <c r="L8" s="6"/>
    </row>
    <row r="9" spans="2:14" ht="15" customHeight="1">
      <c r="B9" s="7"/>
      <c r="C9" s="8"/>
      <c r="D9" s="42" t="s">
        <v>0</v>
      </c>
      <c r="E9" s="42"/>
      <c r="F9" s="42"/>
      <c r="G9" s="42"/>
      <c r="H9" s="42"/>
      <c r="I9" s="42"/>
      <c r="J9" s="37"/>
      <c r="K9" s="37"/>
      <c r="L9" s="8"/>
      <c r="M9" s="8"/>
      <c r="N9" s="8"/>
    </row>
    <row r="10" ht="15.75"/>
    <row r="11" spans="12:14" ht="15" customHeight="1" thickBot="1">
      <c r="L11" s="43"/>
      <c r="M11" s="43"/>
      <c r="N11" s="43"/>
    </row>
    <row r="12" spans="1:14" ht="14.45" customHeight="1">
      <c r="A12" s="44" t="s">
        <v>1</v>
      </c>
      <c r="B12" s="46" t="s">
        <v>2</v>
      </c>
      <c r="C12" s="46" t="s">
        <v>3</v>
      </c>
      <c r="D12" s="46" t="s">
        <v>4</v>
      </c>
      <c r="E12" s="46"/>
      <c r="F12" s="46"/>
      <c r="G12" s="48" t="s">
        <v>121</v>
      </c>
      <c r="H12" s="48"/>
      <c r="I12" s="48"/>
      <c r="J12" s="48"/>
      <c r="K12" s="48"/>
      <c r="L12" s="48"/>
      <c r="M12" s="50" t="s">
        <v>122</v>
      </c>
      <c r="N12" s="51"/>
    </row>
    <row r="13" spans="1:15" s="7" customFormat="1" ht="15.75" customHeight="1">
      <c r="A13" s="45"/>
      <c r="B13" s="47"/>
      <c r="C13" s="47"/>
      <c r="D13" s="47"/>
      <c r="E13" s="47"/>
      <c r="F13" s="47"/>
      <c r="G13" s="49"/>
      <c r="H13" s="49"/>
      <c r="I13" s="49"/>
      <c r="J13" s="49"/>
      <c r="K13" s="49"/>
      <c r="L13" s="49"/>
      <c r="M13" s="39"/>
      <c r="N13" s="40"/>
      <c r="O13" s="9"/>
    </row>
    <row r="14" spans="1:15" s="7" customFormat="1" ht="33.75" customHeight="1">
      <c r="A14" s="45"/>
      <c r="B14" s="47"/>
      <c r="C14" s="47"/>
      <c r="D14" s="47"/>
      <c r="E14" s="47"/>
      <c r="F14" s="47"/>
      <c r="G14" s="56" t="s">
        <v>5</v>
      </c>
      <c r="H14" s="57"/>
      <c r="I14" s="58"/>
      <c r="J14" s="52" t="s">
        <v>120</v>
      </c>
      <c r="K14" s="53"/>
      <c r="L14" s="49" t="s">
        <v>6</v>
      </c>
      <c r="M14" s="39" t="s">
        <v>7</v>
      </c>
      <c r="N14" s="40" t="s">
        <v>8</v>
      </c>
      <c r="O14" s="9"/>
    </row>
    <row r="15" spans="1:17" s="7" customFormat="1" ht="47.25">
      <c r="A15" s="45"/>
      <c r="B15" s="47"/>
      <c r="C15" s="47"/>
      <c r="D15" s="24" t="s">
        <v>9</v>
      </c>
      <c r="E15" s="24" t="s">
        <v>10</v>
      </c>
      <c r="F15" s="24" t="s">
        <v>11</v>
      </c>
      <c r="G15" s="25" t="s">
        <v>105</v>
      </c>
      <c r="H15" s="10" t="s">
        <v>93</v>
      </c>
      <c r="I15" s="25" t="s">
        <v>106</v>
      </c>
      <c r="J15" s="38" t="s">
        <v>123</v>
      </c>
      <c r="K15" s="38" t="s">
        <v>124</v>
      </c>
      <c r="L15" s="49"/>
      <c r="M15" s="39"/>
      <c r="N15" s="41"/>
      <c r="O15" s="9"/>
      <c r="Q15" s="36" t="s">
        <v>116</v>
      </c>
    </row>
    <row r="16" spans="1:17" ht="15">
      <c r="A16" s="26">
        <v>1</v>
      </c>
      <c r="B16" s="11" t="s">
        <v>19</v>
      </c>
      <c r="C16" s="12" t="s">
        <v>20</v>
      </c>
      <c r="D16" s="13" t="s">
        <v>14</v>
      </c>
      <c r="E16" s="13" t="s">
        <v>14</v>
      </c>
      <c r="F16" s="13" t="s">
        <v>14</v>
      </c>
      <c r="G16" s="15">
        <f>VLOOKUP(B16,'[2]Brokers'!$B$7:$H$58,7,0)</f>
        <v>11961514808.45</v>
      </c>
      <c r="H16" s="15">
        <v>0</v>
      </c>
      <c r="I16" s="15">
        <f>VLOOKUP(B16,'[2]Brokers'!$B$7:$M$58,12,0)</f>
        <v>76295320</v>
      </c>
      <c r="J16" s="15">
        <f>VLOOKUP(B16,'[2]Brokers'!$B$7:$R$58,17,0)</f>
        <v>3922878500</v>
      </c>
      <c r="K16" s="15">
        <f>VLOOKUP(B16,'[2]Brokers'!$B$7:$W$58,22,0)</f>
        <v>4351200000</v>
      </c>
      <c r="L16" s="23">
        <f>VLOOKUP(B16,'[2]Brokers'!$B$7:$Y$58,24,0)</f>
        <v>20311888628.45</v>
      </c>
      <c r="M16" s="23">
        <f>VLOOKUP(B16,'[2]Brokers'!$B$7:$Y$58,24,0)</f>
        <v>20311888628.45</v>
      </c>
      <c r="N16" s="27">
        <f>M16/$M$67</f>
        <v>0.26391964056132056</v>
      </c>
      <c r="Q16" s="19"/>
    </row>
    <row r="17" spans="1:17" ht="15">
      <c r="A17" s="26">
        <f>+A16+1</f>
        <v>2</v>
      </c>
      <c r="B17" s="11" t="s">
        <v>98</v>
      </c>
      <c r="C17" s="12" t="s">
        <v>99</v>
      </c>
      <c r="D17" s="13" t="s">
        <v>14</v>
      </c>
      <c r="E17" s="13" t="s">
        <v>14</v>
      </c>
      <c r="F17" s="13" t="s">
        <v>14</v>
      </c>
      <c r="G17" s="15">
        <f>VLOOKUP(B17,'[2]Brokers'!$B$7:$H$58,7,0)</f>
        <v>319305908.65999997</v>
      </c>
      <c r="H17" s="15">
        <v>0</v>
      </c>
      <c r="I17" s="15">
        <f>VLOOKUP(B17,'[2]Brokers'!$B$7:$M$58,12,0)</f>
        <v>21387000</v>
      </c>
      <c r="J17" s="15">
        <f>VLOOKUP(B17,'[2]Brokers'!$B$7:$R$58,17,0)</f>
        <v>13463007500</v>
      </c>
      <c r="K17" s="15">
        <f>VLOOKUP(B17,'[2]Brokers'!$B$7:$W$58,22,0)</f>
        <v>12700000</v>
      </c>
      <c r="L17" s="23">
        <f>VLOOKUP(B17,'[2]Brokers'!$B$7:$Y$58,24,0)</f>
        <v>13816400408.660002</v>
      </c>
      <c r="M17" s="23">
        <f>VLOOKUP(B17,'[2]Brokers'!$B$7:$Y$58,24,0)</f>
        <v>13816400408.660002</v>
      </c>
      <c r="N17" s="27">
        <f>M17/$M$67</f>
        <v>0.17952143675095997</v>
      </c>
      <c r="Q17" s="19"/>
    </row>
    <row r="18" spans="1:17" ht="15">
      <c r="A18" s="26">
        <f aca="true" t="shared" si="0" ref="A18:A58">+A17+1</f>
        <v>3</v>
      </c>
      <c r="B18" s="11" t="s">
        <v>23</v>
      </c>
      <c r="C18" s="12" t="s">
        <v>107</v>
      </c>
      <c r="D18" s="13" t="s">
        <v>14</v>
      </c>
      <c r="E18" s="13" t="s">
        <v>14</v>
      </c>
      <c r="F18" s="14"/>
      <c r="G18" s="15">
        <f>VLOOKUP(B18,'[2]Brokers'!$B$7:$H$58,7,0)</f>
        <v>1258187168.48</v>
      </c>
      <c r="H18" s="15">
        <v>0</v>
      </c>
      <c r="I18" s="15">
        <f>VLOOKUP(B18,'[2]Brokers'!$B$7:$M$58,12,0)</f>
        <v>900000</v>
      </c>
      <c r="J18" s="15">
        <f>VLOOKUP(B18,'[2]Brokers'!$B$7:$R$58,17,0)</f>
        <v>769841600</v>
      </c>
      <c r="K18" s="15">
        <f>VLOOKUP(B18,'[2]Brokers'!$B$7:$W$58,22,0)</f>
        <v>9346000000</v>
      </c>
      <c r="L18" s="23">
        <f>VLOOKUP(B18,'[2]Brokers'!$B$7:$Y$58,24,0)</f>
        <v>11374928768.48</v>
      </c>
      <c r="M18" s="23">
        <f>VLOOKUP(B18,'[2]Brokers'!$B$7:$Y$58,24,0)</f>
        <v>11374928768.48</v>
      </c>
      <c r="N18" s="27">
        <f>M18/$M$67</f>
        <v>0.14779852168857394</v>
      </c>
      <c r="Q18" s="19"/>
    </row>
    <row r="19" spans="1:17" ht="15">
      <c r="A19" s="26">
        <f t="shared" si="0"/>
        <v>4</v>
      </c>
      <c r="B19" s="11" t="s">
        <v>31</v>
      </c>
      <c r="C19" s="12" t="s">
        <v>114</v>
      </c>
      <c r="D19" s="13" t="s">
        <v>14</v>
      </c>
      <c r="E19" s="13" t="s">
        <v>14</v>
      </c>
      <c r="F19" s="13" t="s">
        <v>14</v>
      </c>
      <c r="G19" s="15">
        <f>VLOOKUP(B19,'[2]Brokers'!$B$7:$H$58,7,0)</f>
        <v>2875189791.05</v>
      </c>
      <c r="H19" s="15">
        <v>0</v>
      </c>
      <c r="I19" s="15">
        <f>VLOOKUP(B19,'[2]Brokers'!$B$7:$M$58,12,0)</f>
        <v>3633419280</v>
      </c>
      <c r="J19" s="15">
        <f>VLOOKUP(B19,'[2]Brokers'!$B$7:$R$58,17,0)</f>
        <v>775458400</v>
      </c>
      <c r="K19" s="15">
        <f>VLOOKUP(B19,'[2]Brokers'!$B$7:$W$58,22,0)</f>
        <v>120500000</v>
      </c>
      <c r="L19" s="23">
        <f>VLOOKUP(B19,'[2]Brokers'!$B$7:$Y$58,24,0)</f>
        <v>7404567471.05</v>
      </c>
      <c r="M19" s="23">
        <f>VLOOKUP(B19,'[2]Brokers'!$B$7:$Y$58,24,0)</f>
        <v>7404567471.05</v>
      </c>
      <c r="N19" s="27">
        <f>M19/$M$67</f>
        <v>0.09621019597037285</v>
      </c>
      <c r="Q19" s="19"/>
    </row>
    <row r="20" spans="1:17" ht="15">
      <c r="A20" s="26">
        <f t="shared" si="0"/>
        <v>5</v>
      </c>
      <c r="B20" s="11" t="s">
        <v>12</v>
      </c>
      <c r="C20" s="12" t="s">
        <v>13</v>
      </c>
      <c r="D20" s="13" t="s">
        <v>14</v>
      </c>
      <c r="E20" s="13" t="s">
        <v>14</v>
      </c>
      <c r="F20" s="13" t="s">
        <v>14</v>
      </c>
      <c r="G20" s="15">
        <f>VLOOKUP(B20,'[2]Brokers'!$B$7:$H$58,7,0)</f>
        <v>4599774150.360001</v>
      </c>
      <c r="H20" s="15">
        <v>0</v>
      </c>
      <c r="I20" s="15">
        <f>VLOOKUP(B20,'[2]Brokers'!$B$7:$M$58,12,0)</f>
        <v>0</v>
      </c>
      <c r="J20" s="15">
        <f>VLOOKUP(B20,'[2]Brokers'!$B$7:$R$58,17,0)</f>
        <v>834893300</v>
      </c>
      <c r="K20" s="15">
        <f>VLOOKUP(B20,'[2]Brokers'!$B$7:$W$58,22,0)</f>
        <v>29500000</v>
      </c>
      <c r="L20" s="23">
        <f>VLOOKUP(B20,'[2]Brokers'!$B$7:$Y$58,24,0)</f>
        <v>5464167450.360001</v>
      </c>
      <c r="M20" s="23">
        <f>VLOOKUP(B20,'[2]Brokers'!$B$7:$Y$58,24,0)</f>
        <v>5464167450.360001</v>
      </c>
      <c r="N20" s="27">
        <f>M20/$M$67</f>
        <v>0.07099788384256837</v>
      </c>
      <c r="Q20" s="19"/>
    </row>
    <row r="21" spans="1:17" ht="15">
      <c r="A21" s="26">
        <f t="shared" si="0"/>
        <v>6</v>
      </c>
      <c r="B21" s="11" t="s">
        <v>24</v>
      </c>
      <c r="C21" s="12" t="s">
        <v>108</v>
      </c>
      <c r="D21" s="13" t="s">
        <v>14</v>
      </c>
      <c r="E21" s="13" t="s">
        <v>14</v>
      </c>
      <c r="F21" s="13" t="s">
        <v>14</v>
      </c>
      <c r="G21" s="15">
        <f>VLOOKUP(B21,'[2]Brokers'!$B$7:$H$58,7,0)</f>
        <v>988671956.21</v>
      </c>
      <c r="H21" s="15">
        <v>0</v>
      </c>
      <c r="I21" s="15">
        <f>VLOOKUP(B21,'[2]Brokers'!$B$7:$M$58,12,0)</f>
        <v>344599000</v>
      </c>
      <c r="J21" s="15">
        <f>VLOOKUP(B21,'[2]Brokers'!$B$7:$R$58,17,0)</f>
        <v>924855500</v>
      </c>
      <c r="K21" s="15">
        <f>VLOOKUP(B21,'[2]Brokers'!$B$7:$W$58,22,0)</f>
        <v>2019300000</v>
      </c>
      <c r="L21" s="23">
        <f>VLOOKUP(B21,'[2]Brokers'!$B$7:$Y$58,24,0)</f>
        <v>4277426456.21</v>
      </c>
      <c r="M21" s="23">
        <f>VLOOKUP(B21,'[2]Brokers'!$B$7:$Y$58,24,0)</f>
        <v>4277426456.21</v>
      </c>
      <c r="N21" s="27">
        <f>M21/$M$67</f>
        <v>0.055578133254887405</v>
      </c>
      <c r="Q21" s="19"/>
    </row>
    <row r="22" spans="1:17" ht="15">
      <c r="A22" s="26">
        <f t="shared" si="0"/>
        <v>7</v>
      </c>
      <c r="B22" s="11" t="s">
        <v>71</v>
      </c>
      <c r="C22" s="12" t="s">
        <v>96</v>
      </c>
      <c r="D22" s="13" t="s">
        <v>14</v>
      </c>
      <c r="E22" s="13" t="s">
        <v>14</v>
      </c>
      <c r="F22" s="13" t="s">
        <v>14</v>
      </c>
      <c r="G22" s="15">
        <f>VLOOKUP(B22,'[2]Brokers'!$B$7:$H$58,7,0)</f>
        <v>2514947641.29</v>
      </c>
      <c r="H22" s="15">
        <v>0</v>
      </c>
      <c r="I22" s="15">
        <f>VLOOKUP(B22,'[2]Brokers'!$B$7:$M$58,12,0)</f>
        <v>0</v>
      </c>
      <c r="J22" s="15">
        <f>VLOOKUP(B22,'[2]Brokers'!$B$7:$R$58,17,0)</f>
        <v>261910200</v>
      </c>
      <c r="K22" s="15">
        <f>VLOOKUP(B22,'[2]Brokers'!$B$7:$W$58,22,0)</f>
        <v>112600000</v>
      </c>
      <c r="L22" s="23">
        <f>VLOOKUP(B22,'[2]Brokers'!$B$7:$Y$58,24,0)</f>
        <v>2889457841.29</v>
      </c>
      <c r="M22" s="23">
        <f>VLOOKUP(B22,'[2]Brokers'!$B$7:$Y$58,24,0)</f>
        <v>2889457841.29</v>
      </c>
      <c r="N22" s="27">
        <f>M22/$M$67</f>
        <v>0.037543760151492064</v>
      </c>
      <c r="Q22" s="19"/>
    </row>
    <row r="23" spans="1:17" ht="15">
      <c r="A23" s="26">
        <f t="shared" si="0"/>
        <v>8</v>
      </c>
      <c r="B23" s="11" t="s">
        <v>27</v>
      </c>
      <c r="C23" s="12" t="s">
        <v>28</v>
      </c>
      <c r="D23" s="13" t="s">
        <v>14</v>
      </c>
      <c r="E23" s="13" t="s">
        <v>14</v>
      </c>
      <c r="F23" s="13" t="s">
        <v>14</v>
      </c>
      <c r="G23" s="15">
        <f>VLOOKUP(B23,'[2]Brokers'!$B$7:$H$58,7,0)</f>
        <v>2581870229.5</v>
      </c>
      <c r="H23" s="15">
        <v>0</v>
      </c>
      <c r="I23" s="15">
        <f>VLOOKUP(B23,'[2]Brokers'!$B$7:$M$58,12,0)</f>
        <v>3542180</v>
      </c>
      <c r="J23" s="15">
        <f>VLOOKUP(B23,'[2]Brokers'!$B$7:$R$58,17,0)</f>
        <v>284226600</v>
      </c>
      <c r="K23" s="15">
        <f>VLOOKUP(B23,'[2]Brokers'!$B$7:$W$58,22,0)</f>
        <v>0</v>
      </c>
      <c r="L23" s="23">
        <f>VLOOKUP(B23,'[2]Brokers'!$B$7:$Y$58,24,0)</f>
        <v>2869639009.5</v>
      </c>
      <c r="M23" s="23">
        <f>VLOOKUP(B23,'[2]Brokers'!$B$7:$Y$58,24,0)</f>
        <v>2869639009.5</v>
      </c>
      <c r="N23" s="27">
        <f>M23/$M$67</f>
        <v>0.037286246974946</v>
      </c>
      <c r="Q23" s="19"/>
    </row>
    <row r="24" spans="1:17" ht="15">
      <c r="A24" s="26">
        <f t="shared" si="0"/>
        <v>9</v>
      </c>
      <c r="B24" s="11" t="s">
        <v>83</v>
      </c>
      <c r="C24" s="12" t="s">
        <v>115</v>
      </c>
      <c r="D24" s="13" t="s">
        <v>14</v>
      </c>
      <c r="E24" s="13" t="s">
        <v>14</v>
      </c>
      <c r="F24" s="13" t="s">
        <v>14</v>
      </c>
      <c r="G24" s="15">
        <f>VLOOKUP(B24,'[2]Brokers'!$B$7:$H$58,7,0)</f>
        <v>1518486548.65</v>
      </c>
      <c r="H24" s="15">
        <v>0</v>
      </c>
      <c r="I24" s="15">
        <f>VLOOKUP(B24,'[2]Brokers'!$B$7:$M$58,12,0)</f>
        <v>0</v>
      </c>
      <c r="J24" s="15">
        <f>VLOOKUP(B24,'[2]Brokers'!$B$7:$R$58,17,0)</f>
        <v>432149600</v>
      </c>
      <c r="K24" s="15">
        <f>VLOOKUP(B24,'[2]Brokers'!$B$7:$W$58,22,0)</f>
        <v>71000000</v>
      </c>
      <c r="L24" s="23">
        <f>VLOOKUP(B24,'[2]Brokers'!$B$7:$Y$58,24,0)</f>
        <v>2021636148.65</v>
      </c>
      <c r="M24" s="23">
        <f>VLOOKUP(B24,'[2]Brokers'!$B$7:$Y$58,24,0)</f>
        <v>2021636148.65</v>
      </c>
      <c r="N24" s="27">
        <f>M24/$M$67</f>
        <v>0.026267842220745553</v>
      </c>
      <c r="Q24" s="19"/>
    </row>
    <row r="25" spans="1:17" s="22" customFormat="1" ht="15">
      <c r="A25" s="26">
        <f t="shared" si="0"/>
        <v>10</v>
      </c>
      <c r="B25" s="11" t="s">
        <v>102</v>
      </c>
      <c r="C25" s="12" t="s">
        <v>103</v>
      </c>
      <c r="D25" s="13" t="s">
        <v>14</v>
      </c>
      <c r="E25" s="13" t="s">
        <v>14</v>
      </c>
      <c r="F25" s="13" t="s">
        <v>14</v>
      </c>
      <c r="G25" s="15">
        <f>VLOOKUP(B25,'[2]Brokers'!$B$7:$H$58,7,0)</f>
        <v>219501246.83999997</v>
      </c>
      <c r="H25" s="15">
        <v>0</v>
      </c>
      <c r="I25" s="15">
        <f>VLOOKUP(B25,'[2]Brokers'!$B$7:$M$58,12,0)</f>
        <v>60291340</v>
      </c>
      <c r="J25" s="15">
        <f>VLOOKUP(B25,'[2]Brokers'!$B$7:$R$58,17,0)</f>
        <v>272067900</v>
      </c>
      <c r="K25" s="15">
        <f>VLOOKUP(B25,'[2]Brokers'!$B$7:$W$58,22,0)</f>
        <v>788500000</v>
      </c>
      <c r="L25" s="23">
        <f>VLOOKUP(B25,'[2]Brokers'!$B$7:$Y$58,24,0)</f>
        <v>1340360486.8400002</v>
      </c>
      <c r="M25" s="23">
        <f>VLOOKUP(B25,'[2]Brokers'!$B$7:$Y$58,24,0)</f>
        <v>1340360486.8400002</v>
      </c>
      <c r="N25" s="27">
        <f>M25/$M$67</f>
        <v>0.017415783651645787</v>
      </c>
      <c r="O25" s="23"/>
      <c r="Q25" s="19"/>
    </row>
    <row r="26" spans="1:17" ht="15">
      <c r="A26" s="26">
        <f t="shared" si="0"/>
        <v>11</v>
      </c>
      <c r="B26" s="11" t="s">
        <v>15</v>
      </c>
      <c r="C26" s="12" t="s">
        <v>16</v>
      </c>
      <c r="D26" s="13" t="s">
        <v>14</v>
      </c>
      <c r="E26" s="13" t="s">
        <v>14</v>
      </c>
      <c r="F26" s="13" t="s">
        <v>14</v>
      </c>
      <c r="G26" s="15">
        <f>VLOOKUP(B26,'[2]Brokers'!$B$7:$H$58,7,0)</f>
        <v>300673219.02</v>
      </c>
      <c r="H26" s="15">
        <v>0</v>
      </c>
      <c r="I26" s="15">
        <f>VLOOKUP(B26,'[2]Brokers'!$B$7:$M$58,12,0)</f>
        <v>0</v>
      </c>
      <c r="J26" s="15">
        <f>VLOOKUP(B26,'[2]Brokers'!$B$7:$R$58,17,0)</f>
        <v>658422800</v>
      </c>
      <c r="K26" s="15">
        <f>VLOOKUP(B26,'[2]Brokers'!$B$7:$W$58,22,0)</f>
        <v>0</v>
      </c>
      <c r="L26" s="23">
        <f>VLOOKUP(B26,'[2]Brokers'!$B$7:$Y$58,24,0)</f>
        <v>959096019.02</v>
      </c>
      <c r="M26" s="23">
        <f>VLOOKUP(B26,'[2]Brokers'!$B$7:$Y$58,24,0)</f>
        <v>959096019.02</v>
      </c>
      <c r="N26" s="27">
        <f>M26/$M$67</f>
        <v>0.012461877929411813</v>
      </c>
      <c r="Q26" s="19"/>
    </row>
    <row r="27" spans="1:17" ht="15">
      <c r="A27" s="26">
        <f t="shared" si="0"/>
        <v>12</v>
      </c>
      <c r="B27" s="11" t="s">
        <v>81</v>
      </c>
      <c r="C27" s="12" t="s">
        <v>82</v>
      </c>
      <c r="D27" s="13" t="s">
        <v>14</v>
      </c>
      <c r="E27" s="13" t="s">
        <v>14</v>
      </c>
      <c r="F27" s="13" t="s">
        <v>14</v>
      </c>
      <c r="G27" s="15">
        <f>VLOOKUP(B27,'[2]Brokers'!$B$7:$H$58,7,0)</f>
        <v>652451235.91</v>
      </c>
      <c r="H27" s="15">
        <v>0</v>
      </c>
      <c r="I27" s="15">
        <f>VLOOKUP(B27,'[2]Brokers'!$B$7:$M$58,12,0)</f>
        <v>1800000</v>
      </c>
      <c r="J27" s="15">
        <f>VLOOKUP(B27,'[2]Brokers'!$B$7:$R$58,17,0)</f>
        <v>50085000</v>
      </c>
      <c r="K27" s="15">
        <f>VLOOKUP(B27,'[2]Brokers'!$B$7:$W$58,22,0)</f>
        <v>200000</v>
      </c>
      <c r="L27" s="23">
        <f>VLOOKUP(B27,'[2]Brokers'!$B$7:$Y$58,24,0)</f>
        <v>704536235.91</v>
      </c>
      <c r="M27" s="23">
        <f>VLOOKUP(B27,'[2]Brokers'!$B$7:$Y$58,24,0)</f>
        <v>704536235.91</v>
      </c>
      <c r="N27" s="27">
        <f>M27/$M$67</f>
        <v>0.009154291535615911</v>
      </c>
      <c r="Q27" s="19"/>
    </row>
    <row r="28" spans="1:17" ht="15">
      <c r="A28" s="26">
        <f t="shared" si="0"/>
        <v>13</v>
      </c>
      <c r="B28" s="11" t="s">
        <v>25</v>
      </c>
      <c r="C28" s="12" t="s">
        <v>26</v>
      </c>
      <c r="D28" s="13" t="s">
        <v>14</v>
      </c>
      <c r="E28" s="13" t="s">
        <v>14</v>
      </c>
      <c r="F28" s="13" t="s">
        <v>14</v>
      </c>
      <c r="G28" s="15">
        <f>VLOOKUP(B28,'[2]Brokers'!$B$7:$H$58,7,0)</f>
        <v>318050046.57</v>
      </c>
      <c r="H28" s="15">
        <v>0</v>
      </c>
      <c r="I28" s="15">
        <f>VLOOKUP(B28,'[2]Brokers'!$B$7:$M$58,12,0)</f>
        <v>0</v>
      </c>
      <c r="J28" s="15">
        <f>VLOOKUP(B28,'[2]Brokers'!$B$7:$R$58,17,0)</f>
        <v>373534000</v>
      </c>
      <c r="K28" s="15">
        <f>VLOOKUP(B28,'[2]Brokers'!$B$7:$W$58,22,0)</f>
        <v>0</v>
      </c>
      <c r="L28" s="23">
        <f>VLOOKUP(B28,'[2]Brokers'!$B$7:$Y$58,24,0)</f>
        <v>691584046.5699999</v>
      </c>
      <c r="M28" s="23">
        <f>VLOOKUP(B28,'[2]Brokers'!$B$7:$Y$58,24,0)</f>
        <v>691584046.5699999</v>
      </c>
      <c r="N28" s="27">
        <f>M28/$M$67</f>
        <v>0.00898599910266573</v>
      </c>
      <c r="Q28" s="19"/>
    </row>
    <row r="29" spans="1:17" ht="15">
      <c r="A29" s="26">
        <f t="shared" si="0"/>
        <v>14</v>
      </c>
      <c r="B29" s="11" t="s">
        <v>36</v>
      </c>
      <c r="C29" s="12" t="s">
        <v>37</v>
      </c>
      <c r="D29" s="13" t="s">
        <v>14</v>
      </c>
      <c r="E29" s="13"/>
      <c r="F29" s="14"/>
      <c r="G29" s="15">
        <f>VLOOKUP(B29,'[2]Brokers'!$B$7:$H$58,7,0)</f>
        <v>531974804.29999995</v>
      </c>
      <c r="H29" s="15">
        <v>0</v>
      </c>
      <c r="I29" s="15">
        <f>VLOOKUP(B29,'[2]Brokers'!$B$7:$M$58,12,0)</f>
        <v>0</v>
      </c>
      <c r="J29" s="15">
        <f>VLOOKUP(B29,'[2]Brokers'!$B$7:$R$58,17,0)</f>
        <v>83813900</v>
      </c>
      <c r="K29" s="15">
        <f>VLOOKUP(B29,'[2]Brokers'!$B$7:$W$58,22,0)</f>
        <v>200000</v>
      </c>
      <c r="L29" s="23">
        <f>VLOOKUP(B29,'[2]Brokers'!$B$7:$Y$58,24,0)</f>
        <v>615988704.3</v>
      </c>
      <c r="M29" s="23">
        <f>VLOOKUP(B29,'[2]Brokers'!$B$7:$Y$58,24,0)</f>
        <v>615988704.3</v>
      </c>
      <c r="N29" s="27">
        <f>M29/$M$67</f>
        <v>0.008003761757583808</v>
      </c>
      <c r="Q29" s="19"/>
    </row>
    <row r="30" spans="1:17" ht="15">
      <c r="A30" s="26">
        <f t="shared" si="0"/>
        <v>15</v>
      </c>
      <c r="B30" s="11" t="s">
        <v>110</v>
      </c>
      <c r="C30" s="12" t="s">
        <v>109</v>
      </c>
      <c r="D30" s="13" t="s">
        <v>14</v>
      </c>
      <c r="E30" s="14"/>
      <c r="F30" s="14"/>
      <c r="G30" s="15">
        <f>VLOOKUP(B30,'[2]Brokers'!$B$7:$H$58,7,0)</f>
        <v>237537218.72</v>
      </c>
      <c r="H30" s="15">
        <v>0</v>
      </c>
      <c r="I30" s="15">
        <f>VLOOKUP(B30,'[2]Brokers'!$B$7:$M$58,12,0)</f>
        <v>0</v>
      </c>
      <c r="J30" s="15">
        <f>VLOOKUP(B30,'[2]Brokers'!$B$7:$R$58,17,0)</f>
        <v>25152000</v>
      </c>
      <c r="K30" s="15">
        <f>VLOOKUP(B30,'[2]Brokers'!$B$7:$W$58,22,0)</f>
        <v>147600000</v>
      </c>
      <c r="L30" s="23">
        <f>VLOOKUP(B30,'[2]Brokers'!$B$7:$Y$58,24,0)</f>
        <v>410289218.72</v>
      </c>
      <c r="M30" s="23">
        <f>VLOOKUP(B30,'[2]Brokers'!$B$7:$Y$58,24,0)</f>
        <v>410289218.72</v>
      </c>
      <c r="N30" s="27">
        <f>M30/$M$67</f>
        <v>0.005331034701475248</v>
      </c>
      <c r="Q30" s="19"/>
    </row>
    <row r="31" spans="1:17" ht="15">
      <c r="A31" s="26">
        <f t="shared" si="0"/>
        <v>16</v>
      </c>
      <c r="B31" s="11" t="s">
        <v>38</v>
      </c>
      <c r="C31" s="12" t="s">
        <v>39</v>
      </c>
      <c r="D31" s="13" t="s">
        <v>14</v>
      </c>
      <c r="E31" s="13" t="s">
        <v>14</v>
      </c>
      <c r="F31" s="14"/>
      <c r="G31" s="15">
        <f>VLOOKUP(B31,'[2]Brokers'!$B$7:$H$58,7,0)</f>
        <v>112656069.44</v>
      </c>
      <c r="H31" s="15">
        <v>0</v>
      </c>
      <c r="I31" s="15">
        <f>VLOOKUP(B31,'[2]Brokers'!$B$7:$M$58,12,0)</f>
        <v>0</v>
      </c>
      <c r="J31" s="15">
        <f>VLOOKUP(B31,'[2]Brokers'!$B$7:$R$58,17,0)</f>
        <v>190370100</v>
      </c>
      <c r="K31" s="15">
        <f>VLOOKUP(B31,'[2]Brokers'!$B$7:$W$58,22,0)</f>
        <v>0</v>
      </c>
      <c r="L31" s="23">
        <f>VLOOKUP(B31,'[2]Brokers'!$B$7:$Y$58,24,0)</f>
        <v>303026169.44</v>
      </c>
      <c r="M31" s="23">
        <f>VLOOKUP(B31,'[2]Brokers'!$B$7:$Y$58,24,0)</f>
        <v>303026169.44</v>
      </c>
      <c r="N31" s="27">
        <f>M31/$M$67</f>
        <v>0.00393732750224229</v>
      </c>
      <c r="Q31" s="19"/>
    </row>
    <row r="32" spans="1:17" ht="15">
      <c r="A32" s="26">
        <f t="shared" si="0"/>
        <v>17</v>
      </c>
      <c r="B32" s="11" t="s">
        <v>21</v>
      </c>
      <c r="C32" s="12" t="s">
        <v>22</v>
      </c>
      <c r="D32" s="13" t="s">
        <v>14</v>
      </c>
      <c r="E32" s="13" t="s">
        <v>14</v>
      </c>
      <c r="F32" s="14" t="s">
        <v>14</v>
      </c>
      <c r="G32" s="15">
        <f>VLOOKUP(B32,'[2]Brokers'!$B$7:$H$58,7,0)</f>
        <v>212177585.87</v>
      </c>
      <c r="H32" s="15">
        <v>0</v>
      </c>
      <c r="I32" s="15">
        <f>VLOOKUP(B32,'[2]Brokers'!$B$7:$M$58,12,0)</f>
        <v>0</v>
      </c>
      <c r="J32" s="15">
        <f>VLOOKUP(B32,'[2]Brokers'!$B$7:$R$58,17,0)</f>
        <v>51426300</v>
      </c>
      <c r="K32" s="15">
        <f>VLOOKUP(B32,'[2]Brokers'!$B$7:$W$58,22,0)</f>
        <v>0</v>
      </c>
      <c r="L32" s="23">
        <f>VLOOKUP(B32,'[2]Brokers'!$B$7:$Y$58,24,0)</f>
        <v>263603885.87</v>
      </c>
      <c r="M32" s="23">
        <f>VLOOKUP(B32,'[2]Brokers'!$B$7:$Y$58,24,0)</f>
        <v>263603885.87</v>
      </c>
      <c r="N32" s="27">
        <f>M32/$M$67</f>
        <v>0.0034250996587256626</v>
      </c>
      <c r="Q32" s="19"/>
    </row>
    <row r="33" spans="1:17" ht="15">
      <c r="A33" s="26">
        <f t="shared" si="0"/>
        <v>18</v>
      </c>
      <c r="B33" s="11" t="s">
        <v>43</v>
      </c>
      <c r="C33" s="12" t="s">
        <v>44</v>
      </c>
      <c r="D33" s="13" t="s">
        <v>14</v>
      </c>
      <c r="E33" s="14"/>
      <c r="F33" s="14"/>
      <c r="G33" s="15">
        <f>VLOOKUP(B33,'[2]Brokers'!$B$7:$H$58,7,0)</f>
        <v>37424999.019999996</v>
      </c>
      <c r="H33" s="15">
        <v>0</v>
      </c>
      <c r="I33" s="15">
        <f>VLOOKUP(B33,'[2]Brokers'!$B$7:$M$58,12,0)</f>
        <v>0</v>
      </c>
      <c r="J33" s="15">
        <f>VLOOKUP(B33,'[2]Brokers'!$B$7:$R$58,17,0)</f>
        <v>125351300</v>
      </c>
      <c r="K33" s="15">
        <f>VLOOKUP(B33,'[2]Brokers'!$B$7:$W$58,22,0)</f>
        <v>0</v>
      </c>
      <c r="L33" s="23">
        <f>VLOOKUP(B33,'[2]Brokers'!$B$7:$Y$58,24,0)</f>
        <v>162776299.02</v>
      </c>
      <c r="M33" s="23">
        <f>VLOOKUP(B33,'[2]Brokers'!$B$7:$Y$58,24,0)</f>
        <v>162776299.02</v>
      </c>
      <c r="N33" s="27">
        <f>M33/$M$67</f>
        <v>0.0021150107267272223</v>
      </c>
      <c r="Q33" s="19"/>
    </row>
    <row r="34" spans="1:17" ht="15">
      <c r="A34" s="26">
        <f t="shared" si="0"/>
        <v>19</v>
      </c>
      <c r="B34" s="11" t="s">
        <v>40</v>
      </c>
      <c r="C34" s="12" t="s">
        <v>117</v>
      </c>
      <c r="D34" s="13" t="s">
        <v>14</v>
      </c>
      <c r="E34" s="14"/>
      <c r="F34" s="14"/>
      <c r="G34" s="15">
        <f>VLOOKUP(B34,'[2]Brokers'!$B$7:$H$58,7,0)</f>
        <v>121433947.19</v>
      </c>
      <c r="H34" s="15">
        <v>0</v>
      </c>
      <c r="I34" s="15">
        <f>VLOOKUP(B34,'[2]Brokers'!$B$7:$M$58,12,0)</f>
        <v>0</v>
      </c>
      <c r="J34" s="15">
        <f>VLOOKUP(B34,'[2]Brokers'!$B$7:$R$58,17,0)</f>
        <v>2046300</v>
      </c>
      <c r="K34" s="15">
        <f>VLOOKUP(B34,'[2]Brokers'!$B$7:$W$58,22,0)</f>
        <v>0</v>
      </c>
      <c r="L34" s="23">
        <f>VLOOKUP(B34,'[2]Brokers'!$B$7:$Y$58,24,0)</f>
        <v>123480247.19</v>
      </c>
      <c r="M34" s="23">
        <f>VLOOKUP(B34,'[2]Brokers'!$B$7:$Y$58,24,0)</f>
        <v>123480247.19</v>
      </c>
      <c r="N34" s="27">
        <f>M34/$M$67</f>
        <v>0.0016044230573991024</v>
      </c>
      <c r="Q34" s="19"/>
    </row>
    <row r="35" spans="1:17" ht="15">
      <c r="A35" s="26">
        <f t="shared" si="0"/>
        <v>20</v>
      </c>
      <c r="B35" s="11" t="s">
        <v>32</v>
      </c>
      <c r="C35" s="12" t="s">
        <v>33</v>
      </c>
      <c r="D35" s="13" t="s">
        <v>14</v>
      </c>
      <c r="E35" s="14"/>
      <c r="F35" s="14"/>
      <c r="G35" s="15">
        <f>VLOOKUP(B35,'[2]Brokers'!$B$7:$H$58,7,0)</f>
        <v>91057805.21000001</v>
      </c>
      <c r="H35" s="15">
        <v>0</v>
      </c>
      <c r="I35" s="15">
        <f>VLOOKUP(B35,'[2]Brokers'!$B$7:$M$58,12,0)</f>
        <v>0</v>
      </c>
      <c r="J35" s="15">
        <f>VLOOKUP(B35,'[2]Brokers'!$B$7:$R$58,17,0)</f>
        <v>26540100</v>
      </c>
      <c r="K35" s="15">
        <f>VLOOKUP(B35,'[2]Brokers'!$B$7:$W$58,22,0)</f>
        <v>0</v>
      </c>
      <c r="L35" s="23">
        <f>VLOOKUP(B35,'[2]Brokers'!$B$7:$Y$58,24,0)</f>
        <v>117597905.21000001</v>
      </c>
      <c r="M35" s="23">
        <f>VLOOKUP(B35,'[2]Brokers'!$B$7:$Y$58,24,0)</f>
        <v>117597905.21000001</v>
      </c>
      <c r="N35" s="27">
        <f>M35/$M$67</f>
        <v>0.0015279916821873511</v>
      </c>
      <c r="Q35" s="19"/>
    </row>
    <row r="36" spans="1:17" ht="15">
      <c r="A36" s="26">
        <f t="shared" si="0"/>
        <v>21</v>
      </c>
      <c r="B36" s="11" t="s">
        <v>17</v>
      </c>
      <c r="C36" s="12" t="s">
        <v>18</v>
      </c>
      <c r="D36" s="13" t="s">
        <v>14</v>
      </c>
      <c r="E36" s="13" t="s">
        <v>14</v>
      </c>
      <c r="F36" s="13" t="s">
        <v>14</v>
      </c>
      <c r="G36" s="15">
        <f>VLOOKUP(B36,'[2]Brokers'!$B$7:$H$58,7,0)</f>
        <v>4321202.9799999995</v>
      </c>
      <c r="H36" s="15">
        <v>0</v>
      </c>
      <c r="I36" s="15">
        <f>VLOOKUP(B36,'[2]Brokers'!$B$7:$M$58,12,0)</f>
        <v>0</v>
      </c>
      <c r="J36" s="15">
        <f>VLOOKUP(B36,'[2]Brokers'!$B$7:$R$58,17,0)</f>
        <v>102884000</v>
      </c>
      <c r="K36" s="15">
        <f>VLOOKUP(B36,'[2]Brokers'!$B$7:$W$58,22,0)</f>
        <v>0</v>
      </c>
      <c r="L36" s="23">
        <f>VLOOKUP(B36,'[2]Brokers'!$B$7:$Y$58,24,0)</f>
        <v>107205202.97999999</v>
      </c>
      <c r="M36" s="23">
        <f>VLOOKUP(B36,'[2]Brokers'!$B$7:$Y$58,24,0)</f>
        <v>107205202.97999999</v>
      </c>
      <c r="N36" s="27">
        <f>M36/$M$67</f>
        <v>0.0013929555815482082</v>
      </c>
      <c r="Q36" s="19"/>
    </row>
    <row r="37" spans="1:17" ht="15">
      <c r="A37" s="26">
        <f t="shared" si="0"/>
        <v>22</v>
      </c>
      <c r="B37" s="11" t="s">
        <v>75</v>
      </c>
      <c r="C37" s="12" t="s">
        <v>76</v>
      </c>
      <c r="D37" s="13" t="s">
        <v>14</v>
      </c>
      <c r="E37" s="14"/>
      <c r="F37" s="14"/>
      <c r="G37" s="15">
        <f>VLOOKUP(B37,'[2]Brokers'!$B$7:$H$58,7,0)</f>
        <v>96671490.84</v>
      </c>
      <c r="H37" s="15">
        <v>0</v>
      </c>
      <c r="I37" s="15">
        <f>VLOOKUP(B37,'[2]Brokers'!$B$7:$M$58,12,0)</f>
        <v>950000</v>
      </c>
      <c r="J37" s="15">
        <f>VLOOKUP(B37,'[2]Brokers'!$B$7:$R$58,17,0)</f>
        <v>9427100</v>
      </c>
      <c r="K37" s="15">
        <f>VLOOKUP(B37,'[2]Brokers'!$B$7:$W$58,22,0)</f>
        <v>0</v>
      </c>
      <c r="L37" s="23">
        <f>VLOOKUP(B37,'[2]Brokers'!$B$7:$Y$58,24,0)</f>
        <v>107048590.84</v>
      </c>
      <c r="M37" s="23">
        <f>VLOOKUP(B37,'[2]Brokers'!$B$7:$Y$58,24,0)</f>
        <v>107048590.84</v>
      </c>
      <c r="N37" s="27">
        <f>M37/$M$67</f>
        <v>0.0013909206639463835</v>
      </c>
      <c r="Q37" s="19"/>
    </row>
    <row r="38" spans="1:17" ht="15">
      <c r="A38" s="26">
        <f t="shared" si="0"/>
        <v>23</v>
      </c>
      <c r="B38" s="11" t="s">
        <v>63</v>
      </c>
      <c r="C38" s="12" t="s">
        <v>64</v>
      </c>
      <c r="D38" s="13" t="s">
        <v>14</v>
      </c>
      <c r="E38" s="14"/>
      <c r="F38" s="14"/>
      <c r="G38" s="15">
        <f>VLOOKUP(B38,'[2]Brokers'!$B$7:$H$58,7,0)</f>
        <v>84723134.22</v>
      </c>
      <c r="H38" s="15">
        <v>0</v>
      </c>
      <c r="I38" s="15">
        <f>VLOOKUP(B38,'[2]Brokers'!$B$7:$M$58,12,0)</f>
        <v>0</v>
      </c>
      <c r="J38" s="15">
        <f>VLOOKUP(B38,'[2]Brokers'!$B$7:$R$58,17,0)</f>
        <v>4684900</v>
      </c>
      <c r="K38" s="15">
        <f>VLOOKUP(B38,'[2]Brokers'!$B$7:$W$58,22,0)</f>
        <v>0</v>
      </c>
      <c r="L38" s="23">
        <f>VLOOKUP(B38,'[2]Brokers'!$B$7:$Y$58,24,0)</f>
        <v>89408034.22</v>
      </c>
      <c r="M38" s="23">
        <f>VLOOKUP(B38,'[2]Brokers'!$B$7:$Y$58,24,0)</f>
        <v>89408034.22</v>
      </c>
      <c r="N38" s="27">
        <f>M38/$M$67</f>
        <v>0.001161710596501892</v>
      </c>
      <c r="Q38" s="19"/>
    </row>
    <row r="39" spans="1:17" ht="15">
      <c r="A39" s="26">
        <f t="shared" si="0"/>
        <v>24</v>
      </c>
      <c r="B39" s="11" t="s">
        <v>53</v>
      </c>
      <c r="C39" s="12" t="s">
        <v>54</v>
      </c>
      <c r="D39" s="13" t="s">
        <v>14</v>
      </c>
      <c r="E39" s="14"/>
      <c r="F39" s="14"/>
      <c r="G39" s="15">
        <f>VLOOKUP(B39,'[2]Brokers'!$B$7:$H$58,7,0)</f>
        <v>80493521.74</v>
      </c>
      <c r="H39" s="15">
        <v>0</v>
      </c>
      <c r="I39" s="15">
        <f>VLOOKUP(B39,'[2]Brokers'!$B$7:$M$58,12,0)</f>
        <v>0</v>
      </c>
      <c r="J39" s="15">
        <f>VLOOKUP(B39,'[2]Brokers'!$B$7:$R$58,17,0)</f>
        <v>7681900</v>
      </c>
      <c r="K39" s="15">
        <f>VLOOKUP(B39,'[2]Brokers'!$B$7:$W$58,22,0)</f>
        <v>0</v>
      </c>
      <c r="L39" s="23">
        <f>VLOOKUP(B39,'[2]Brokers'!$B$7:$Y$58,24,0)</f>
        <v>88175421.74</v>
      </c>
      <c r="M39" s="23">
        <f>VLOOKUP(B39,'[2]Brokers'!$B$7:$Y$58,24,0)</f>
        <v>88175421.74</v>
      </c>
      <c r="N39" s="27">
        <f>M39/$M$67</f>
        <v>0.00114569482127667</v>
      </c>
      <c r="O39" s="1"/>
      <c r="Q39" s="19"/>
    </row>
    <row r="40" spans="1:17" ht="15">
      <c r="A40" s="26">
        <f t="shared" si="0"/>
        <v>25</v>
      </c>
      <c r="B40" s="11" t="s">
        <v>49</v>
      </c>
      <c r="C40" s="12" t="s">
        <v>50</v>
      </c>
      <c r="D40" s="13" t="s">
        <v>14</v>
      </c>
      <c r="E40" s="14"/>
      <c r="F40" s="14"/>
      <c r="G40" s="15">
        <f>VLOOKUP(B40,'[2]Brokers'!$B$7:$H$58,7,0)</f>
        <v>46864946.589999996</v>
      </c>
      <c r="H40" s="15">
        <v>0</v>
      </c>
      <c r="I40" s="15">
        <f>VLOOKUP(B40,'[2]Brokers'!$B$7:$M$58,12,0)</f>
        <v>0</v>
      </c>
      <c r="J40" s="15">
        <f>VLOOKUP(B40,'[2]Brokers'!$B$7:$R$58,17,0)</f>
        <v>17909400</v>
      </c>
      <c r="K40" s="15">
        <f>VLOOKUP(B40,'[2]Brokers'!$B$7:$W$58,22,0)</f>
        <v>0</v>
      </c>
      <c r="L40" s="23">
        <f>VLOOKUP(B40,'[2]Brokers'!$B$7:$Y$58,24,0)</f>
        <v>64774346.589999996</v>
      </c>
      <c r="M40" s="23">
        <f>VLOOKUP(B40,'[2]Brokers'!$B$7:$Y$58,24,0)</f>
        <v>64774346.589999996</v>
      </c>
      <c r="N40" s="27">
        <f>M40/$M$67</f>
        <v>0.0008416362743188068</v>
      </c>
      <c r="Q40" s="19"/>
    </row>
    <row r="41" spans="1:17" ht="15">
      <c r="A41" s="26">
        <f t="shared" si="0"/>
        <v>26</v>
      </c>
      <c r="B41" s="11" t="s">
        <v>73</v>
      </c>
      <c r="C41" s="12" t="s">
        <v>74</v>
      </c>
      <c r="D41" s="13" t="s">
        <v>14</v>
      </c>
      <c r="E41" s="13" t="s">
        <v>14</v>
      </c>
      <c r="F41" s="14"/>
      <c r="G41" s="15">
        <f>VLOOKUP(B41,'[2]Brokers'!$B$7:$H$58,7,0)</f>
        <v>50093248.47</v>
      </c>
      <c r="H41" s="15">
        <v>0</v>
      </c>
      <c r="I41" s="15">
        <f>VLOOKUP(B41,'[2]Brokers'!$B$7:$M$58,12,0)</f>
        <v>0</v>
      </c>
      <c r="J41" s="15">
        <f>VLOOKUP(B41,'[2]Brokers'!$B$7:$R$58,17,0)</f>
        <v>1261100</v>
      </c>
      <c r="K41" s="15">
        <f>VLOOKUP(B41,'[2]Brokers'!$B$7:$W$58,22,0)</f>
        <v>0</v>
      </c>
      <c r="L41" s="23">
        <f>VLOOKUP(B41,'[2]Brokers'!$B$7:$Y$58,24,0)</f>
        <v>51354348.47</v>
      </c>
      <c r="M41" s="23">
        <f>VLOOKUP(B41,'[2]Brokers'!$B$7:$Y$58,24,0)</f>
        <v>51354348.47</v>
      </c>
      <c r="N41" s="27">
        <f>M41/$M$67</f>
        <v>0.0006672654344155619</v>
      </c>
      <c r="Q41" s="19"/>
    </row>
    <row r="42" spans="1:17" ht="15">
      <c r="A42" s="26">
        <v>27</v>
      </c>
      <c r="B42" s="11" t="s">
        <v>88</v>
      </c>
      <c r="C42" s="12" t="s">
        <v>89</v>
      </c>
      <c r="D42" s="13" t="s">
        <v>14</v>
      </c>
      <c r="E42" s="14"/>
      <c r="F42" s="14"/>
      <c r="G42" s="15">
        <f>VLOOKUP(B42,'[2]Brokers'!$B$7:$H$58,7,0)</f>
        <v>1713980</v>
      </c>
      <c r="H42" s="15">
        <v>0</v>
      </c>
      <c r="I42" s="15">
        <f>VLOOKUP(B42,'[2]Brokers'!$B$7:$M$58,12,0)</f>
        <v>0</v>
      </c>
      <c r="J42" s="15">
        <f>VLOOKUP(B42,'[2]Brokers'!$B$7:$R$58,17,0)</f>
        <v>47014500</v>
      </c>
      <c r="K42" s="15">
        <f>VLOOKUP(B42,'[2]Brokers'!$B$7:$W$58,22,0)</f>
        <v>0</v>
      </c>
      <c r="L42" s="23">
        <f>VLOOKUP(B42,'[2]Brokers'!$B$7:$Y$58,24,0)</f>
        <v>48728480</v>
      </c>
      <c r="M42" s="23">
        <f>VLOOKUP(B42,'[2]Brokers'!$B$7:$Y$58,24,0)</f>
        <v>48728480</v>
      </c>
      <c r="N42" s="27">
        <f>M42/$M$67</f>
        <v>0.0006331465853296614</v>
      </c>
      <c r="Q42" s="19"/>
    </row>
    <row r="43" spans="1:17" ht="15">
      <c r="A43" s="26">
        <f t="shared" si="0"/>
        <v>28</v>
      </c>
      <c r="B43" s="11" t="s">
        <v>51</v>
      </c>
      <c r="C43" s="12" t="s">
        <v>52</v>
      </c>
      <c r="D43" s="13" t="s">
        <v>14</v>
      </c>
      <c r="E43" s="14"/>
      <c r="F43" s="13" t="s">
        <v>14</v>
      </c>
      <c r="G43" s="15">
        <f>VLOOKUP(B43,'[2]Brokers'!$B$7:$H$58,7,0)</f>
        <v>12142573.5</v>
      </c>
      <c r="H43" s="15">
        <v>0</v>
      </c>
      <c r="I43" s="15">
        <f>VLOOKUP(B43,'[2]Brokers'!$B$7:$M$58,12,0)</f>
        <v>0</v>
      </c>
      <c r="J43" s="15">
        <f>VLOOKUP(B43,'[2]Brokers'!$B$7:$R$58,17,0)</f>
        <v>31623700</v>
      </c>
      <c r="K43" s="15">
        <f>VLOOKUP(B43,'[2]Brokers'!$B$7:$W$58,22,0)</f>
        <v>0</v>
      </c>
      <c r="L43" s="23">
        <f>VLOOKUP(B43,'[2]Brokers'!$B$7:$Y$58,24,0)</f>
        <v>43766273.5</v>
      </c>
      <c r="M43" s="23">
        <f>VLOOKUP(B43,'[2]Brokers'!$B$7:$Y$58,24,0)</f>
        <v>43766273.5</v>
      </c>
      <c r="N43" s="27">
        <f>M43/$M$67</f>
        <v>0.000568670859816047</v>
      </c>
      <c r="Q43" s="19"/>
    </row>
    <row r="44" spans="1:17" ht="15">
      <c r="A44" s="26">
        <f t="shared" si="0"/>
        <v>29</v>
      </c>
      <c r="B44" s="11" t="s">
        <v>29</v>
      </c>
      <c r="C44" s="12" t="s">
        <v>30</v>
      </c>
      <c r="D44" s="13" t="s">
        <v>14</v>
      </c>
      <c r="E44" s="14"/>
      <c r="F44" s="14"/>
      <c r="G44" s="15">
        <f>VLOOKUP(B44,'[2]Brokers'!$B$7:$H$58,7,0)</f>
        <v>33197384.05</v>
      </c>
      <c r="H44" s="15">
        <v>0</v>
      </c>
      <c r="I44" s="15">
        <f>VLOOKUP(B44,'[2]Brokers'!$B$7:$M$58,12,0)</f>
        <v>0</v>
      </c>
      <c r="J44" s="15">
        <f>VLOOKUP(B44,'[2]Brokers'!$B$7:$R$58,17,0)</f>
        <v>8455300</v>
      </c>
      <c r="K44" s="15">
        <f>VLOOKUP(B44,'[2]Brokers'!$B$7:$W$58,22,0)</f>
        <v>700000</v>
      </c>
      <c r="L44" s="23">
        <f>VLOOKUP(B44,'[2]Brokers'!$B$7:$Y$58,24,0)</f>
        <v>42352684.05</v>
      </c>
      <c r="M44" s="23">
        <f>VLOOKUP(B44,'[2]Brokers'!$B$7:$Y$58,24,0)</f>
        <v>42352684.05</v>
      </c>
      <c r="N44" s="27">
        <f>M44/$M$67</f>
        <v>0.000550303586030254</v>
      </c>
      <c r="Q44" s="19"/>
    </row>
    <row r="45" spans="1:17" ht="15">
      <c r="A45" s="26">
        <f t="shared" si="0"/>
        <v>30</v>
      </c>
      <c r="B45" s="11" t="s">
        <v>41</v>
      </c>
      <c r="C45" s="12" t="s">
        <v>42</v>
      </c>
      <c r="D45" s="13" t="s">
        <v>14</v>
      </c>
      <c r="E45" s="14"/>
      <c r="F45" s="14"/>
      <c r="G45" s="15">
        <f>VLOOKUP(B45,'[2]Brokers'!$B$7:$H$58,7,0)</f>
        <v>24477856.7</v>
      </c>
      <c r="H45" s="15">
        <v>0</v>
      </c>
      <c r="I45" s="15">
        <f>VLOOKUP(B45,'[2]Brokers'!$B$7:$M$58,12,0)</f>
        <v>0</v>
      </c>
      <c r="J45" s="15">
        <f>VLOOKUP(B45,'[2]Brokers'!$B$7:$R$58,17,0)</f>
        <v>12581800</v>
      </c>
      <c r="K45" s="15">
        <f>VLOOKUP(B45,'[2]Brokers'!$B$7:$W$58,22,0)</f>
        <v>0</v>
      </c>
      <c r="L45" s="23">
        <f>VLOOKUP(B45,'[2]Brokers'!$B$7:$Y$58,24,0)</f>
        <v>37059656.7</v>
      </c>
      <c r="M45" s="23">
        <f>VLOOKUP(B45,'[2]Brokers'!$B$7:$Y$58,24,0)</f>
        <v>37059656.7</v>
      </c>
      <c r="N45" s="27">
        <f>M45/$M$67</f>
        <v>0.0004815293867794462</v>
      </c>
      <c r="Q45" s="19"/>
    </row>
    <row r="46" spans="1:17" ht="15">
      <c r="A46" s="26">
        <f t="shared" si="0"/>
        <v>31</v>
      </c>
      <c r="B46" s="11" t="s">
        <v>59</v>
      </c>
      <c r="C46" s="12" t="s">
        <v>60</v>
      </c>
      <c r="D46" s="13" t="s">
        <v>14</v>
      </c>
      <c r="E46" s="14"/>
      <c r="F46" s="14"/>
      <c r="G46" s="15">
        <f>VLOOKUP(B46,'[2]Brokers'!$B$7:$H$58,7,0)</f>
        <v>27331191.36</v>
      </c>
      <c r="H46" s="15">
        <v>0</v>
      </c>
      <c r="I46" s="15">
        <f>VLOOKUP(B46,'[2]Brokers'!$B$7:$M$58,12,0)</f>
        <v>0</v>
      </c>
      <c r="J46" s="15">
        <f>VLOOKUP(B46,'[2]Brokers'!$B$7:$R$58,17,0)</f>
        <v>9028700</v>
      </c>
      <c r="K46" s="15">
        <f>VLOOKUP(B46,'[2]Brokers'!$B$7:$W$58,22,0)</f>
        <v>0</v>
      </c>
      <c r="L46" s="23">
        <f>VLOOKUP(B46,'[2]Brokers'!$B$7:$Y$58,24,0)</f>
        <v>36359891.36</v>
      </c>
      <c r="M46" s="23">
        <f>VLOOKUP(B46,'[2]Brokers'!$B$7:$Y$58,24,0)</f>
        <v>36359891.36</v>
      </c>
      <c r="N46" s="27">
        <f>M46/$M$67</f>
        <v>0.0004724370852023592</v>
      </c>
      <c r="Q46" s="19"/>
    </row>
    <row r="47" spans="1:17" ht="15">
      <c r="A47" s="26">
        <f t="shared" si="0"/>
        <v>32</v>
      </c>
      <c r="B47" s="11" t="s">
        <v>65</v>
      </c>
      <c r="C47" s="12" t="s">
        <v>66</v>
      </c>
      <c r="D47" s="13" t="s">
        <v>14</v>
      </c>
      <c r="E47" s="14"/>
      <c r="F47" s="14"/>
      <c r="G47" s="15">
        <f>VLOOKUP(B47,'[2]Brokers'!$B$7:$H$58,7,0)</f>
        <v>10663359.01</v>
      </c>
      <c r="H47" s="15">
        <v>0</v>
      </c>
      <c r="I47" s="15">
        <f>VLOOKUP(B47,'[2]Brokers'!$B$7:$M$58,12,0)</f>
        <v>0</v>
      </c>
      <c r="J47" s="15">
        <f>VLOOKUP(B47,'[2]Brokers'!$B$7:$R$58,17,0)</f>
        <v>19428000</v>
      </c>
      <c r="K47" s="15">
        <f>VLOOKUP(B47,'[2]Brokers'!$B$7:$W$58,22,0)</f>
        <v>0</v>
      </c>
      <c r="L47" s="23">
        <f>VLOOKUP(B47,'[2]Brokers'!$B$7:$Y$58,24,0)</f>
        <v>30091359.009999998</v>
      </c>
      <c r="M47" s="23">
        <f>VLOOKUP(B47,'[2]Brokers'!$B$7:$Y$58,24,0)</f>
        <v>30091359.009999998</v>
      </c>
      <c r="N47" s="27">
        <f>M47/$M$67</f>
        <v>0.00039098780025788695</v>
      </c>
      <c r="Q47" s="19"/>
    </row>
    <row r="48" spans="1:17" ht="15">
      <c r="A48" s="26">
        <f t="shared" si="0"/>
        <v>33</v>
      </c>
      <c r="B48" s="11" t="s">
        <v>112</v>
      </c>
      <c r="C48" s="12" t="s">
        <v>113</v>
      </c>
      <c r="D48" s="13" t="s">
        <v>14</v>
      </c>
      <c r="E48" s="14"/>
      <c r="F48" s="14"/>
      <c r="G48" s="15">
        <f>VLOOKUP(B48,'[2]Brokers'!$B$7:$H$58,7,0)</f>
        <v>18984337.9</v>
      </c>
      <c r="H48" s="15"/>
      <c r="I48" s="15">
        <f>VLOOKUP(B48,'[2]Brokers'!$B$7:$M$58,12,0)</f>
        <v>0</v>
      </c>
      <c r="J48" s="15">
        <f>VLOOKUP(B48,'[2]Brokers'!$B$7:$R$58,17,0)</f>
        <v>5675400</v>
      </c>
      <c r="K48" s="15">
        <f>VLOOKUP(B48,'[2]Brokers'!$B$7:$W$58,22,0)</f>
        <v>0</v>
      </c>
      <c r="L48" s="23">
        <f>VLOOKUP(B48,'[2]Brokers'!$B$7:$Y$58,24,0)</f>
        <v>24659737.9</v>
      </c>
      <c r="M48" s="23">
        <f>VLOOKUP(B48,'[2]Brokers'!$B$7:$Y$58,24,0)</f>
        <v>24659737.9</v>
      </c>
      <c r="N48" s="27">
        <f>M48/$M$67</f>
        <v>0.00032041280266713497</v>
      </c>
      <c r="Q48" s="19"/>
    </row>
    <row r="49" spans="1:17" ht="15">
      <c r="A49" s="26">
        <f t="shared" si="0"/>
        <v>34</v>
      </c>
      <c r="B49" s="11" t="s">
        <v>90</v>
      </c>
      <c r="C49" s="12" t="s">
        <v>91</v>
      </c>
      <c r="D49" s="13" t="s">
        <v>14</v>
      </c>
      <c r="E49" s="14"/>
      <c r="F49" s="14"/>
      <c r="G49" s="15">
        <f>VLOOKUP(B49,'[2]Brokers'!$B$7:$H$58,7,0)</f>
        <v>15270582.21</v>
      </c>
      <c r="H49" s="15">
        <v>0</v>
      </c>
      <c r="I49" s="15">
        <f>VLOOKUP(B49,'[2]Brokers'!$B$7:$M$58,12,0)</f>
        <v>0</v>
      </c>
      <c r="J49" s="15">
        <f>VLOOKUP(B49,'[2]Brokers'!$B$7:$R$58,17,0)</f>
        <v>0</v>
      </c>
      <c r="K49" s="15">
        <f>VLOOKUP(B49,'[2]Brokers'!$B$7:$W$58,22,0)</f>
        <v>0</v>
      </c>
      <c r="L49" s="23">
        <f>VLOOKUP(B49,'[2]Brokers'!$B$7:$Y$58,24,0)</f>
        <v>15270582.21</v>
      </c>
      <c r="M49" s="23">
        <f>VLOOKUP(B49,'[2]Brokers'!$B$7:$Y$58,24,0)</f>
        <v>15270582.21</v>
      </c>
      <c r="N49" s="27">
        <f>M49/$M$67</f>
        <v>0.0001984161414896868</v>
      </c>
      <c r="Q49" s="19"/>
    </row>
    <row r="50" spans="1:17" ht="15">
      <c r="A50" s="26">
        <f t="shared" si="0"/>
        <v>35</v>
      </c>
      <c r="B50" s="11" t="s">
        <v>61</v>
      </c>
      <c r="C50" s="12" t="s">
        <v>62</v>
      </c>
      <c r="D50" s="13" t="s">
        <v>14</v>
      </c>
      <c r="E50" s="14"/>
      <c r="F50" s="14"/>
      <c r="G50" s="15">
        <f>VLOOKUP(B50,'[2]Brokers'!$B$7:$H$58,7,0)</f>
        <v>7486834.76</v>
      </c>
      <c r="H50" s="15">
        <v>0</v>
      </c>
      <c r="I50" s="15">
        <f>VLOOKUP(B50,'[2]Brokers'!$B$7:$M$58,12,0)</f>
        <v>0</v>
      </c>
      <c r="J50" s="15">
        <f>VLOOKUP(B50,'[2]Brokers'!$B$7:$R$58,17,0)</f>
        <v>4460300</v>
      </c>
      <c r="K50" s="15">
        <f>VLOOKUP(B50,'[2]Brokers'!$B$7:$W$58,22,0)</f>
        <v>0</v>
      </c>
      <c r="L50" s="23">
        <f>VLOOKUP(B50,'[2]Brokers'!$B$7:$Y$58,24,0)</f>
        <v>11947134.76</v>
      </c>
      <c r="M50" s="23">
        <f>VLOOKUP(B50,'[2]Brokers'!$B$7:$Y$58,24,0)</f>
        <v>11947134.76</v>
      </c>
      <c r="N50" s="27">
        <f>M50/$M$67</f>
        <v>0.00015523339898489144</v>
      </c>
      <c r="Q50" s="19"/>
    </row>
    <row r="51" spans="1:17" ht="15">
      <c r="A51" s="26">
        <f t="shared" si="0"/>
        <v>36</v>
      </c>
      <c r="B51" s="11" t="s">
        <v>84</v>
      </c>
      <c r="C51" s="12" t="s">
        <v>85</v>
      </c>
      <c r="D51" s="13" t="s">
        <v>14</v>
      </c>
      <c r="E51" s="13" t="s">
        <v>14</v>
      </c>
      <c r="F51" s="13" t="s">
        <v>14</v>
      </c>
      <c r="G51" s="15">
        <f>VLOOKUP(B51,'[2]Brokers'!$B$7:$H$58,7,0)</f>
        <v>11117807</v>
      </c>
      <c r="H51" s="15">
        <v>0</v>
      </c>
      <c r="I51" s="15">
        <f>VLOOKUP(B51,'[2]Brokers'!$B$7:$M$58,12,0)</f>
        <v>0</v>
      </c>
      <c r="J51" s="15">
        <f>VLOOKUP(B51,'[2]Brokers'!$B$7:$R$58,17,0)</f>
        <v>55600</v>
      </c>
      <c r="K51" s="15">
        <f>VLOOKUP(B51,'[2]Brokers'!$B$7:$W$58,22,0)</f>
        <v>0</v>
      </c>
      <c r="L51" s="23">
        <f>VLOOKUP(B51,'[2]Brokers'!$B$7:$Y$58,24,0)</f>
        <v>11173407</v>
      </c>
      <c r="M51" s="23">
        <f>VLOOKUP(B51,'[2]Brokers'!$B$7:$Y$58,24,0)</f>
        <v>11173407</v>
      </c>
      <c r="N51" s="27">
        <f>M51/$M$67</f>
        <v>0.00014518007720635932</v>
      </c>
      <c r="Q51" s="19"/>
    </row>
    <row r="52" spans="1:17" ht="15">
      <c r="A52" s="26">
        <f t="shared" si="0"/>
        <v>37</v>
      </c>
      <c r="B52" s="11" t="s">
        <v>45</v>
      </c>
      <c r="C52" s="12" t="s">
        <v>46</v>
      </c>
      <c r="D52" s="13" t="s">
        <v>14</v>
      </c>
      <c r="E52" s="14"/>
      <c r="F52" s="14"/>
      <c r="G52" s="15">
        <f>VLOOKUP(B52,'[2]Brokers'!$B$7:$H$58,7,0)</f>
        <v>577500</v>
      </c>
      <c r="H52" s="15">
        <v>0</v>
      </c>
      <c r="I52" s="15">
        <f>VLOOKUP(B52,'[2]Brokers'!$B$7:$M$58,12,0)</f>
        <v>0</v>
      </c>
      <c r="J52" s="15">
        <f>VLOOKUP(B52,'[2]Brokers'!$B$7:$R$58,17,0)</f>
        <v>8708600</v>
      </c>
      <c r="K52" s="15">
        <f>VLOOKUP(B52,'[2]Brokers'!$B$7:$W$58,22,0)</f>
        <v>0</v>
      </c>
      <c r="L52" s="23">
        <f>VLOOKUP(B52,'[2]Brokers'!$B$7:$Y$58,24,0)</f>
        <v>9286100</v>
      </c>
      <c r="M52" s="23">
        <f>VLOOKUP(B52,'[2]Brokers'!$B$7:$Y$58,24,0)</f>
        <v>9286100</v>
      </c>
      <c r="N52" s="27">
        <f>M52/$M$67</f>
        <v>0.00012065762170356572</v>
      </c>
      <c r="Q52" s="19"/>
    </row>
    <row r="53" spans="1:17" ht="15">
      <c r="A53" s="26">
        <f t="shared" si="0"/>
        <v>38</v>
      </c>
      <c r="B53" s="11" t="s">
        <v>77</v>
      </c>
      <c r="C53" s="12" t="s">
        <v>78</v>
      </c>
      <c r="D53" s="13" t="s">
        <v>14</v>
      </c>
      <c r="E53" s="14"/>
      <c r="F53" s="14"/>
      <c r="G53" s="15">
        <f>VLOOKUP(B53,'[2]Brokers'!$B$7:$H$58,7,0)</f>
        <v>601156.3</v>
      </c>
      <c r="H53" s="15">
        <v>0</v>
      </c>
      <c r="I53" s="15">
        <f>VLOOKUP(B53,'[2]Brokers'!$B$7:$M$58,12,0)</f>
        <v>0</v>
      </c>
      <c r="J53" s="15">
        <f>VLOOKUP(B53,'[2]Brokers'!$B$7:$R$58,17,0)</f>
        <v>4351300</v>
      </c>
      <c r="K53" s="15">
        <f>VLOOKUP(B53,'[2]Brokers'!$B$7:$W$58,22,0)</f>
        <v>0</v>
      </c>
      <c r="L53" s="23">
        <f>VLOOKUP(B53,'[2]Brokers'!$B$7:$Y$58,24,0)</f>
        <v>4952456.3</v>
      </c>
      <c r="M53" s="23">
        <f>VLOOKUP(B53,'[2]Brokers'!$B$7:$Y$58,24,0)</f>
        <v>4952456.3</v>
      </c>
      <c r="N53" s="27">
        <f>M53/$M$67</f>
        <v>6.434903767446407E-05</v>
      </c>
      <c r="Q53" s="19"/>
    </row>
    <row r="54" spans="1:17" ht="15">
      <c r="A54" s="26">
        <f t="shared" si="0"/>
        <v>39</v>
      </c>
      <c r="B54" s="11" t="s">
        <v>67</v>
      </c>
      <c r="C54" s="12" t="s">
        <v>68</v>
      </c>
      <c r="D54" s="13" t="s">
        <v>14</v>
      </c>
      <c r="E54" s="14"/>
      <c r="F54" s="14"/>
      <c r="G54" s="15">
        <f>VLOOKUP(B54,'[2]Brokers'!$B$7:$H$58,7,0)</f>
        <v>2865420</v>
      </c>
      <c r="H54" s="15">
        <v>0</v>
      </c>
      <c r="I54" s="15">
        <f>VLOOKUP(B54,'[2]Brokers'!$B$7:$M$58,12,0)</f>
        <v>0</v>
      </c>
      <c r="J54" s="15">
        <f>VLOOKUP(B54,'[2]Brokers'!$B$7:$R$58,17,0)</f>
        <v>1979200</v>
      </c>
      <c r="K54" s="15">
        <f>VLOOKUP(B54,'[2]Brokers'!$B$7:$W$58,22,0)</f>
        <v>0</v>
      </c>
      <c r="L54" s="23">
        <f>VLOOKUP(B54,'[2]Brokers'!$B$7:$Y$58,24,0)</f>
        <v>4844620</v>
      </c>
      <c r="M54" s="23">
        <f>VLOOKUP(B54,'[2]Brokers'!$B$7:$Y$58,24,0)</f>
        <v>4844620</v>
      </c>
      <c r="N54" s="27">
        <f>M54/$M$67</f>
        <v>6.294788202340365E-05</v>
      </c>
      <c r="Q54" s="19"/>
    </row>
    <row r="55" spans="1:17" s="17" customFormat="1" ht="15">
      <c r="A55" s="26">
        <f t="shared" si="0"/>
        <v>40</v>
      </c>
      <c r="B55" s="11" t="s">
        <v>47</v>
      </c>
      <c r="C55" s="12" t="s">
        <v>48</v>
      </c>
      <c r="D55" s="13" t="s">
        <v>14</v>
      </c>
      <c r="E55" s="14"/>
      <c r="F55" s="14"/>
      <c r="G55" s="15">
        <f>VLOOKUP(B55,'[2]Brokers'!$B$7:$H$58,7,0)</f>
        <v>0</v>
      </c>
      <c r="H55" s="15">
        <v>0</v>
      </c>
      <c r="I55" s="15">
        <f>VLOOKUP(B55,'[2]Brokers'!$B$7:$M$58,12,0)</f>
        <v>0</v>
      </c>
      <c r="J55" s="15">
        <f>VLOOKUP(B55,'[2]Brokers'!$B$7:$R$58,17,0)</f>
        <v>4520800</v>
      </c>
      <c r="K55" s="15">
        <f>VLOOKUP(B55,'[2]Brokers'!$B$7:$W$58,22,0)</f>
        <v>0</v>
      </c>
      <c r="L55" s="23">
        <f>VLOOKUP(B55,'[2]Brokers'!$B$7:$Y$58,24,0)</f>
        <v>4520800</v>
      </c>
      <c r="M55" s="23">
        <f>VLOOKUP(B55,'[2]Brokers'!$B$7:$Y$58,24,0)</f>
        <v>4520800</v>
      </c>
      <c r="N55" s="27">
        <f>M55/$M$67</f>
        <v>5.874037283654924E-05</v>
      </c>
      <c r="O55" s="16"/>
      <c r="Q55" s="19"/>
    </row>
    <row r="56" spans="1:17" ht="15">
      <c r="A56" s="26">
        <f t="shared" si="0"/>
        <v>41</v>
      </c>
      <c r="B56" s="11" t="s">
        <v>34</v>
      </c>
      <c r="C56" s="12" t="s">
        <v>35</v>
      </c>
      <c r="D56" s="13" t="s">
        <v>14</v>
      </c>
      <c r="E56" s="13" t="s">
        <v>14</v>
      </c>
      <c r="F56" s="13" t="s">
        <v>14</v>
      </c>
      <c r="G56" s="15">
        <f>VLOOKUP(B56,'[2]Brokers'!$B$7:$H$58,7,0)</f>
        <v>2485904.34</v>
      </c>
      <c r="H56" s="15">
        <v>0</v>
      </c>
      <c r="I56" s="15">
        <f>VLOOKUP(B56,'[2]Brokers'!$B$7:$M$58,12,0)</f>
        <v>0</v>
      </c>
      <c r="J56" s="15">
        <f>VLOOKUP(B56,'[2]Brokers'!$B$7:$R$58,17,0)</f>
        <v>688000</v>
      </c>
      <c r="K56" s="15">
        <f>VLOOKUP(B56,'[2]Brokers'!$B$7:$W$58,22,0)</f>
        <v>0</v>
      </c>
      <c r="L56" s="23">
        <f>VLOOKUP(B56,'[2]Brokers'!$B$7:$Y$58,24,0)</f>
        <v>3173904.34</v>
      </c>
      <c r="M56" s="23">
        <f>VLOOKUP(B56,'[2]Brokers'!$B$7:$Y$58,24,0)</f>
        <v>3173904.34</v>
      </c>
      <c r="N56" s="27">
        <f>M56/$M$67</f>
        <v>4.123967534045783E-05</v>
      </c>
      <c r="Q56" s="19"/>
    </row>
    <row r="57" spans="1:17" ht="15">
      <c r="A57" s="26">
        <f t="shared" si="0"/>
        <v>42</v>
      </c>
      <c r="B57" s="11" t="s">
        <v>100</v>
      </c>
      <c r="C57" s="12" t="s">
        <v>101</v>
      </c>
      <c r="D57" s="13" t="s">
        <v>14</v>
      </c>
      <c r="E57" s="14"/>
      <c r="F57" s="14"/>
      <c r="G57" s="15">
        <f>VLOOKUP(B57,'[2]Brokers'!$B$7:$H$58,7,0)</f>
        <v>1964931.47</v>
      </c>
      <c r="H57" s="15">
        <v>0</v>
      </c>
      <c r="I57" s="15">
        <f>VLOOKUP(B57,'[2]Brokers'!$B$7:$M$58,12,0)</f>
        <v>0</v>
      </c>
      <c r="J57" s="15">
        <f>VLOOKUP(B57,'[2]Brokers'!$B$7:$R$58,17,0)</f>
        <v>512100</v>
      </c>
      <c r="K57" s="15">
        <f>VLOOKUP(B57,'[2]Brokers'!$B$7:$W$58,22,0)</f>
        <v>0</v>
      </c>
      <c r="L57" s="23">
        <f>VLOOKUP(B57,'[2]Brokers'!$B$7:$Y$58,24,0)</f>
        <v>2477031.4699999997</v>
      </c>
      <c r="M57" s="23">
        <f>VLOOKUP(B57,'[2]Brokers'!$B$7:$Y$58,24,0)</f>
        <v>2477031.4699999997</v>
      </c>
      <c r="N57" s="27">
        <f>M57/$M$67</f>
        <v>3.218495666157884E-05</v>
      </c>
      <c r="Q57" s="19"/>
    </row>
    <row r="58" spans="1:17" ht="15">
      <c r="A58" s="26">
        <f t="shared" si="0"/>
        <v>43</v>
      </c>
      <c r="B58" s="11" t="s">
        <v>79</v>
      </c>
      <c r="C58" s="12" t="s">
        <v>80</v>
      </c>
      <c r="D58" s="13" t="s">
        <v>14</v>
      </c>
      <c r="E58" s="14"/>
      <c r="F58" s="14"/>
      <c r="G58" s="15">
        <f>VLOOKUP(B58,'[2]Brokers'!$B$7:$H$58,7,0)</f>
        <v>759337.4</v>
      </c>
      <c r="H58" s="15">
        <v>0</v>
      </c>
      <c r="I58" s="15">
        <f>VLOOKUP(B58,'[2]Brokers'!$B$7:$M$58,12,0)</f>
        <v>0</v>
      </c>
      <c r="J58" s="15">
        <f>VLOOKUP(B58,'[2]Brokers'!$B$7:$R$58,17,0)</f>
        <v>128300</v>
      </c>
      <c r="K58" s="15">
        <f>VLOOKUP(B58,'[2]Brokers'!$B$7:$W$58,22,0)</f>
        <v>0</v>
      </c>
      <c r="L58" s="23">
        <f>VLOOKUP(B58,'[2]Brokers'!$B$7:$Y$58,24,0)</f>
        <v>887637.4</v>
      </c>
      <c r="M58" s="23">
        <f>VLOOKUP(B58,'[2]Brokers'!$B$7:$Y$58,24,0)</f>
        <v>887637.4</v>
      </c>
      <c r="N58" s="27">
        <f>M58/$M$67</f>
        <v>1.153339051045505E-05</v>
      </c>
      <c r="Q58" s="19"/>
    </row>
    <row r="59" spans="1:17" ht="15">
      <c r="A59" s="26">
        <v>44</v>
      </c>
      <c r="B59" s="11" t="s">
        <v>69</v>
      </c>
      <c r="C59" s="12" t="s">
        <v>70</v>
      </c>
      <c r="D59" s="13" t="s">
        <v>14</v>
      </c>
      <c r="E59" s="14"/>
      <c r="F59" s="14"/>
      <c r="G59" s="15">
        <f>VLOOKUP(B59,'[2]Brokers'!$B$7:$H$58,7,0)</f>
        <v>0</v>
      </c>
      <c r="H59" s="15">
        <v>0</v>
      </c>
      <c r="I59" s="15">
        <f>VLOOKUP(B59,'[2]Brokers'!$B$7:$M$58,12,0)</f>
        <v>0</v>
      </c>
      <c r="J59" s="15">
        <f>VLOOKUP(B59,'[2]Brokers'!$B$7:$R$58,17,0)</f>
        <v>273900</v>
      </c>
      <c r="K59" s="15">
        <f>VLOOKUP(B59,'[2]Brokers'!$B$7:$W$58,22,0)</f>
        <v>0</v>
      </c>
      <c r="L59" s="23">
        <f>VLOOKUP(B59,'[2]Brokers'!$B$7:$Y$58,24,0)</f>
        <v>273900</v>
      </c>
      <c r="M59" s="23">
        <f>VLOOKUP(B59,'[2]Brokers'!$B$7:$Y$58,24,0)</f>
        <v>273900</v>
      </c>
      <c r="N59" s="27">
        <f>M59/$M$67</f>
        <v>3.558880755603176E-06</v>
      </c>
      <c r="Q59" s="19"/>
    </row>
    <row r="60" spans="1:17" ht="15">
      <c r="A60" s="26">
        <v>45</v>
      </c>
      <c r="B60" s="11" t="s">
        <v>111</v>
      </c>
      <c r="C60" s="12" t="s">
        <v>72</v>
      </c>
      <c r="D60" s="13" t="s">
        <v>14</v>
      </c>
      <c r="E60" s="14"/>
      <c r="F60" s="14"/>
      <c r="G60" s="15">
        <f>VLOOKUP(B60,'[2]Brokers'!$B$7:$H$58,7,0)</f>
        <v>0</v>
      </c>
      <c r="H60" s="15"/>
      <c r="I60" s="15">
        <f>VLOOKUP(B60,'[2]Brokers'!$B$7:$M$58,12,0)</f>
        <v>0</v>
      </c>
      <c r="J60" s="15">
        <f>VLOOKUP(B60,'[2]Brokers'!$B$7:$R$58,17,0)</f>
        <v>155800</v>
      </c>
      <c r="K60" s="15">
        <f>VLOOKUP(B60,'[2]Brokers'!$B$7:$W$58,22,0)</f>
        <v>0</v>
      </c>
      <c r="L60" s="23">
        <f>VLOOKUP(B60,'[2]Brokers'!$B$7:$Y$58,24,0)</f>
        <v>155800</v>
      </c>
      <c r="M60" s="23">
        <f>VLOOKUP(B60,'[2]Brokers'!$B$7:$Y$58,24,0)</f>
        <v>155800</v>
      </c>
      <c r="N60" s="27">
        <f>M60/$M$67</f>
        <v>2.024365176060514E-06</v>
      </c>
      <c r="Q60" s="19"/>
    </row>
    <row r="61" spans="1:17" ht="15">
      <c r="A61" s="26">
        <v>46</v>
      </c>
      <c r="B61" s="11" t="s">
        <v>95</v>
      </c>
      <c r="C61" s="12" t="s">
        <v>94</v>
      </c>
      <c r="D61" s="13" t="s">
        <v>14</v>
      </c>
      <c r="E61" s="14"/>
      <c r="F61" s="14"/>
      <c r="G61" s="15">
        <f>VLOOKUP(B61,'[2]Brokers'!$B$7:$H$58,7,0)</f>
        <v>0</v>
      </c>
      <c r="H61" s="15">
        <v>0</v>
      </c>
      <c r="I61" s="15">
        <f>VLOOKUP(B61,'[2]Brokers'!$B$7:$M$58,12,0)</f>
        <v>0</v>
      </c>
      <c r="J61" s="15">
        <f>VLOOKUP(B61,'[2]Brokers'!$B$7:$R$58,17,0)</f>
        <v>0</v>
      </c>
      <c r="K61" s="15">
        <f>VLOOKUP(B61,'[2]Brokers'!$B$7:$W$58,22,0)</f>
        <v>0</v>
      </c>
      <c r="L61" s="23">
        <f>VLOOKUP(B61,'[2]Brokers'!$B$7:$Y$58,24,0)</f>
        <v>0</v>
      </c>
      <c r="M61" s="23">
        <f>VLOOKUP(B61,'[2]Brokers'!$B$7:$Y$58,24,0)</f>
        <v>0</v>
      </c>
      <c r="N61" s="27">
        <f>M61/$M$67</f>
        <v>0</v>
      </c>
      <c r="Q61" s="19"/>
    </row>
    <row r="62" spans="1:17" ht="15">
      <c r="A62" s="26">
        <v>47</v>
      </c>
      <c r="B62" s="11" t="s">
        <v>55</v>
      </c>
      <c r="C62" s="12" t="s">
        <v>56</v>
      </c>
      <c r="D62" s="13" t="s">
        <v>14</v>
      </c>
      <c r="E62" s="13" t="s">
        <v>14</v>
      </c>
      <c r="F62" s="13" t="s">
        <v>14</v>
      </c>
      <c r="G62" s="15">
        <f>VLOOKUP(B62,'[2]Brokers'!$B$7:$H$58,7,0)</f>
        <v>0</v>
      </c>
      <c r="H62" s="15">
        <v>0</v>
      </c>
      <c r="I62" s="15">
        <f>VLOOKUP(B62,'[2]Brokers'!$B$7:$M$58,12,0)</f>
        <v>0</v>
      </c>
      <c r="J62" s="15">
        <f>VLOOKUP(B62,'[2]Brokers'!$B$7:$R$58,17,0)</f>
        <v>0</v>
      </c>
      <c r="K62" s="15">
        <f>VLOOKUP(B62,'[2]Brokers'!$B$7:$W$58,22,0)</f>
        <v>0</v>
      </c>
      <c r="L62" s="23">
        <f>VLOOKUP(B62,'[2]Brokers'!$B$7:$Y$58,24,0)</f>
        <v>0</v>
      </c>
      <c r="M62" s="23">
        <f>VLOOKUP(B62,'[2]Brokers'!$B$7:$Y$58,24,0)</f>
        <v>0</v>
      </c>
      <c r="N62" s="27">
        <f>M62/$M$67</f>
        <v>0</v>
      </c>
      <c r="Q62" s="19"/>
    </row>
    <row r="63" spans="1:17" ht="15">
      <c r="A63" s="26">
        <v>48</v>
      </c>
      <c r="B63" s="11" t="s">
        <v>57</v>
      </c>
      <c r="C63" s="12" t="s">
        <v>58</v>
      </c>
      <c r="D63" s="13" t="s">
        <v>14</v>
      </c>
      <c r="E63" s="14"/>
      <c r="F63" s="14"/>
      <c r="G63" s="15">
        <f>VLOOKUP(B63,'[2]Brokers'!$B$7:$H$58,7,0)</f>
        <v>0</v>
      </c>
      <c r="H63" s="15">
        <v>0</v>
      </c>
      <c r="I63" s="15">
        <f>VLOOKUP(B63,'[2]Brokers'!$B$7:$M$58,12,0)</f>
        <v>0</v>
      </c>
      <c r="J63" s="15">
        <f>VLOOKUP(B63,'[2]Brokers'!$B$7:$R$58,17,0)</f>
        <v>0</v>
      </c>
      <c r="K63" s="15">
        <f>VLOOKUP(B63,'[2]Brokers'!$B$7:$W$58,22,0)</f>
        <v>0</v>
      </c>
      <c r="L63" s="23">
        <f>VLOOKUP(B63,'[2]Brokers'!$B$7:$Y$58,24,0)</f>
        <v>0</v>
      </c>
      <c r="M63" s="23">
        <f>VLOOKUP(B63,'[2]Brokers'!$B$7:$Y$58,24,0)</f>
        <v>0</v>
      </c>
      <c r="N63" s="27">
        <f>M63/$M$67</f>
        <v>0</v>
      </c>
      <c r="Q63" s="19"/>
    </row>
    <row r="64" spans="1:17" ht="15">
      <c r="A64" s="26">
        <v>49</v>
      </c>
      <c r="B64" s="11" t="s">
        <v>97</v>
      </c>
      <c r="C64" s="12" t="s">
        <v>104</v>
      </c>
      <c r="D64" s="13" t="s">
        <v>14</v>
      </c>
      <c r="E64" s="14"/>
      <c r="F64" s="14"/>
      <c r="G64" s="15">
        <f>VLOOKUP(B64,'[2]Brokers'!$B$7:$H$58,7,0)</f>
        <v>0</v>
      </c>
      <c r="H64" s="15">
        <v>0</v>
      </c>
      <c r="I64" s="15">
        <f>VLOOKUP(B64,'[2]Brokers'!$B$7:$M$58,12,0)</f>
        <v>0</v>
      </c>
      <c r="J64" s="15">
        <f>VLOOKUP(B64,'[2]Brokers'!$B$7:$R$58,17,0)</f>
        <v>0</v>
      </c>
      <c r="K64" s="15">
        <f>VLOOKUP(B64,'[2]Brokers'!$B$7:$W$58,22,0)</f>
        <v>0</v>
      </c>
      <c r="L64" s="23">
        <f>VLOOKUP(B64,'[2]Brokers'!$B$7:$Y$58,24,0)</f>
        <v>0</v>
      </c>
      <c r="M64" s="23">
        <f>VLOOKUP(B64,'[2]Brokers'!$B$7:$Y$58,24,0)</f>
        <v>0</v>
      </c>
      <c r="N64" s="27">
        <f>M64/$M$67</f>
        <v>0</v>
      </c>
      <c r="Q64" s="19"/>
    </row>
    <row r="65" spans="1:17" ht="15">
      <c r="A65" s="26">
        <v>50</v>
      </c>
      <c r="B65" s="11" t="s">
        <v>86</v>
      </c>
      <c r="C65" s="12" t="s">
        <v>87</v>
      </c>
      <c r="D65" s="13" t="s">
        <v>14</v>
      </c>
      <c r="E65" s="13"/>
      <c r="F65" s="14"/>
      <c r="G65" s="15">
        <f>VLOOKUP(B65,'[2]Brokers'!$B$7:$H$58,7,0)</f>
        <v>0</v>
      </c>
      <c r="H65" s="15">
        <v>0</v>
      </c>
      <c r="I65" s="15">
        <f>VLOOKUP(B65,'[2]Brokers'!$B$7:$M$58,12,0)</f>
        <v>0</v>
      </c>
      <c r="J65" s="15">
        <f>VLOOKUP(B65,'[2]Brokers'!$B$7:$R$58,17,0)</f>
        <v>0</v>
      </c>
      <c r="K65" s="15">
        <f>VLOOKUP(B65,'[2]Brokers'!$B$7:$W$58,22,0)</f>
        <v>0</v>
      </c>
      <c r="L65" s="23">
        <f>VLOOKUP(B65,'[2]Brokers'!$B$7:$Y$58,24,0)</f>
        <v>0</v>
      </c>
      <c r="M65" s="23">
        <f>VLOOKUP(B65,'[2]Brokers'!$B$7:$Y$58,24,0)</f>
        <v>0</v>
      </c>
      <c r="N65" s="27">
        <f>M65/$M$67</f>
        <v>0</v>
      </c>
      <c r="Q65" s="19"/>
    </row>
    <row r="66" spans="1:17" ht="13.5" customHeight="1">
      <c r="A66" s="26">
        <v>51</v>
      </c>
      <c r="B66" s="11" t="s">
        <v>118</v>
      </c>
      <c r="C66" s="12" t="s">
        <v>119</v>
      </c>
      <c r="D66" s="13" t="s">
        <v>14</v>
      </c>
      <c r="E66" s="14"/>
      <c r="F66" s="14"/>
      <c r="G66" s="15">
        <f>VLOOKUP(B66,'[2]Brokers'!$B$7:$H$58,7,0)</f>
        <v>0</v>
      </c>
      <c r="H66" s="15"/>
      <c r="I66" s="15">
        <f>VLOOKUP(B66,'[2]Brokers'!$B$7:$M$58,12,0)</f>
        <v>0</v>
      </c>
      <c r="J66" s="15">
        <f>VLOOKUP(B66,'[2]Brokers'!$B$7:$R$58,17,0)</f>
        <v>0</v>
      </c>
      <c r="K66" s="15">
        <f>VLOOKUP(B66,'[2]Brokers'!$B$7:$W$58,22,0)</f>
        <v>0</v>
      </c>
      <c r="L66" s="23">
        <f>VLOOKUP(B66,'[2]Brokers'!$B$7:$Y$58,24,0)</f>
        <v>0</v>
      </c>
      <c r="M66" s="23">
        <f>VLOOKUP(B66,'[2]Brokers'!$B$7:$Y$58,24,0)</f>
        <v>0</v>
      </c>
      <c r="N66" s="27">
        <f>M66/$M$67</f>
        <v>0</v>
      </c>
      <c r="Q66" s="19"/>
    </row>
    <row r="67" spans="1:15" ht="16.5" customHeight="1" thickBot="1">
      <c r="A67" s="59" t="s">
        <v>6</v>
      </c>
      <c r="B67" s="60"/>
      <c r="C67" s="61"/>
      <c r="D67" s="28">
        <f>COUNTA(D16:D66)</f>
        <v>51</v>
      </c>
      <c r="E67" s="28">
        <f>COUNTA(E16:E66)</f>
        <v>20</v>
      </c>
      <c r="F67" s="28">
        <f>COUNTA(F16:F66)</f>
        <v>18</v>
      </c>
      <c r="G67" s="32">
        <v>31987694081.58</v>
      </c>
      <c r="H67" s="29">
        <f>SUM(H16:H66)</f>
        <v>0</v>
      </c>
      <c r="I67" s="32">
        <v>4143184120</v>
      </c>
      <c r="J67" s="32">
        <v>23831520600</v>
      </c>
      <c r="K67" s="32">
        <v>17000000000</v>
      </c>
      <c r="L67" s="35">
        <v>76962398801.58</v>
      </c>
      <c r="M67" s="29">
        <f>SUM(M16:M66)</f>
        <v>76962398801.58</v>
      </c>
      <c r="N67" s="30">
        <f>SUM(N16:N66)</f>
        <v>0.9999999999999998</v>
      </c>
      <c r="O67" s="18"/>
    </row>
    <row r="68" spans="7:15" ht="15">
      <c r="G68" s="2" t="s">
        <v>116</v>
      </c>
      <c r="L68" s="20"/>
      <c r="N68" s="19"/>
      <c r="O68" s="18"/>
    </row>
    <row r="69" spans="2:15" ht="27.6" customHeight="1">
      <c r="B69" s="54" t="s">
        <v>92</v>
      </c>
      <c r="C69" s="54"/>
      <c r="D69" s="54"/>
      <c r="E69" s="54"/>
      <c r="F69" s="54"/>
      <c r="H69" s="21"/>
      <c r="I69" s="21"/>
      <c r="J69" s="21"/>
      <c r="K69" s="21"/>
      <c r="L69" s="19"/>
      <c r="O69" s="18"/>
    </row>
    <row r="70" spans="3:15" ht="27.6" customHeight="1">
      <c r="C70" s="55"/>
      <c r="D70" s="55"/>
      <c r="E70" s="55"/>
      <c r="F70" s="55"/>
      <c r="L70" s="19"/>
      <c r="M70" s="19"/>
      <c r="O70" s="18"/>
    </row>
    <row r="71" spans="7:15" ht="15">
      <c r="G71" s="31"/>
      <c r="I71" s="1"/>
      <c r="J71" s="1"/>
      <c r="K71" s="1"/>
      <c r="L71" s="4"/>
      <c r="N71" s="18"/>
      <c r="O71" s="1"/>
    </row>
    <row r="72" spans="13:15" ht="15">
      <c r="M72" s="4"/>
      <c r="O72" s="18"/>
    </row>
    <row r="74" ht="15">
      <c r="M74" s="33"/>
    </row>
    <row r="75" ht="15">
      <c r="M75" s="33"/>
    </row>
    <row r="76" ht="15">
      <c r="M76" s="33">
        <f>VLOOKUP(B16,'[1]Brokers'!$B$7:$H$61,7,0)</f>
        <v>3548165879.39</v>
      </c>
    </row>
    <row r="77" ht="15">
      <c r="M77" s="34"/>
    </row>
    <row r="125" ht="15">
      <c r="L125" s="19"/>
    </row>
  </sheetData>
  <autoFilter ref="A15:O67"/>
  <mergeCells count="16">
    <mergeCell ref="B69:F69"/>
    <mergeCell ref="C70:F70"/>
    <mergeCell ref="L14:L15"/>
    <mergeCell ref="G14:I14"/>
    <mergeCell ref="A67:C67"/>
    <mergeCell ref="M14:M15"/>
    <mergeCell ref="N14:N15"/>
    <mergeCell ref="D9:I9"/>
    <mergeCell ref="L11:N11"/>
    <mergeCell ref="A12:A15"/>
    <mergeCell ref="B12:B15"/>
    <mergeCell ref="C12:C15"/>
    <mergeCell ref="D12:F14"/>
    <mergeCell ref="G12:L13"/>
    <mergeCell ref="M12:N13"/>
    <mergeCell ref="J14:K14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6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2023-02-07T06:17:44Z</cp:lastPrinted>
  <dcterms:created xsi:type="dcterms:W3CDTF">2017-06-09T07:51:20Z</dcterms:created>
  <dcterms:modified xsi:type="dcterms:W3CDTF">2023-02-07T07:06:05Z</dcterms:modified>
  <cp:category/>
  <cp:version/>
  <cp:contentType/>
  <cp:contentStatus/>
</cp:coreProperties>
</file>