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'Sheet1'!$A$15:$O$67</definedName>
    <definedName name="_xlnm.Print_Area" localSheetId="0">'Sheet1'!$A$1:$N$69</definedName>
  </definedNames>
  <calcPr calcId="191029"/>
  <extLst/>
</workbook>
</file>

<file path=xl/sharedStrings.xml><?xml version="1.0" encoding="utf-8"?>
<sst xmlns="http://schemas.openxmlformats.org/spreadsheetml/2006/main" count="217" uniqueCount="125">
  <si>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</si>
  <si>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</si>
  <si>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</si>
  <si>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</si>
  <si>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</si>
  <si>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</si>
  <si>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</si>
  <si>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</si>
  <si>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</si>
  <si>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</si>
  <si>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</si>
  <si>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</si>
  <si>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</si>
  <si>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</si>
  <si>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</si>
  <si>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</si>
  <si>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</si>
  <si>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</si>
  <si>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</si>
  <si>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</si>
  <si>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</si>
  <si>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</si>
  <si>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</si>
  <si>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</si>
  <si>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</si>
  <si>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</si>
  <si>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</si>
  <si>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</si>
  <si>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</si>
  <si>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</si>
  <si>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</si>
  <si>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</si>
  <si>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</si>
  <si>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</si>
  <si>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</si>
  <si>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</si>
  <si>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</si>
  <si>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</si>
  <si>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</si>
  <si>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</si>
  <si>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</si>
  <si>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</si>
  <si>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</si>
  <si>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</si>
  <si>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</si>
  <si>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</si>
  <si>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</si>
  <si>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</si>
  <si>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</si>
  <si>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</si>
  <si>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</si>
  <si>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</si>
  <si>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</si>
  <si>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</si>
  <si>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</si>
  <si>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</si>
  <si>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</si>
  <si>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</si>
  <si>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</si>
  <si>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</si>
  <si>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</si>
  <si>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</si>
  <si>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</si>
  <si>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</si>
  <si>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</si>
  <si>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</si>
  <si>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</si>
  <si>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</si>
  <si>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</si>
  <si>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</si>
  <si>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</si>
  <si>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</si>
  <si>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</si>
  <si>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</si>
  <si>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</si>
  <si>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</si>
  <si>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</si>
  <si>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</si>
  <si>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</si>
  <si>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</si>
  <si>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</si>
  <si>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</si>
  <si>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</si>
  <si>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</si>
  <si>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</si>
  <si>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</si>
  <si>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</si>
  <si>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</si>
  <si>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</si>
  <si>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</si>
  <si>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</si>
  <si>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</si>
  <si>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</si>
  <si>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</si>
  <si>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</si>
  <si>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</si>
  <si>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</si>
  <si>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</si>
  <si>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</si>
  <si>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</si>
  <si>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</si>
  <si>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</si>
  <si>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</si>
  <si>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</si>
  <si>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</si>
  <si>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</si>
  <si>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</si>
  <si>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</si>
  <si>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</si>
  <si>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</si>
  <si>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</si>
  <si>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</si>
  <si>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</si>
  <si>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</si>
  <si>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</si>
  <si>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</si>
  <si>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</si>
  <si>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</si>
  <si>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"ДИ СИ ЭФ ҮЦК" ХХК</t>
  </si>
  <si>
    <t>DCF</t>
  </si>
  <si>
    <t>Үнэт цаасны анхдагч зах зээлийн арилжаа /IPO/</t>
  </si>
  <si>
    <t>"МАЗААЛАЙ КАПИТАЛ ПАРТНЕРС ҮЦК" ХХК</t>
  </si>
  <si>
    <t>9-р сарын арилжааны дүн</t>
  </si>
  <si>
    <t xml:space="preserve"> МОНЛОЖИСТИКС ХОЛДИНГ</t>
  </si>
  <si>
    <t xml:space="preserve"> ЛЭНД БОНД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</si>
</sst>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14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1738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3.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 t="str">
            <v>ALTN</v>
          </cell>
          <cell r="C6" t="str">
            <v>Алтан хоромсог</v>
          </cell>
          <cell r="D6">
            <v>28444</v>
          </cell>
          <cell r="E6">
            <v>5262140</v>
          </cell>
          <cell r="H6">
            <v>5262140</v>
          </cell>
          <cell r="M6">
            <v>0</v>
          </cell>
          <cell r="N6">
            <v>2396</v>
          </cell>
          <cell r="O6">
            <v>1125238</v>
          </cell>
          <cell r="P6">
            <v>8906</v>
          </cell>
          <cell r="Q6">
            <v>2124753.45</v>
          </cell>
          <cell r="R6">
            <v>3249991.45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39746</v>
          </cell>
          <cell r="Y6">
            <v>8512131.45</v>
          </cell>
        </row>
        <row r="7">
          <cell r="B7" t="str">
            <v>ARD</v>
          </cell>
          <cell r="C7" t="str">
            <v>Өлзийй энд Ко</v>
          </cell>
          <cell r="D7">
            <v>164968</v>
          </cell>
          <cell r="E7">
            <v>30519080</v>
          </cell>
          <cell r="H7">
            <v>30519080</v>
          </cell>
          <cell r="I7">
            <v>5153</v>
          </cell>
          <cell r="J7">
            <v>515300000</v>
          </cell>
          <cell r="M7">
            <v>515300000</v>
          </cell>
          <cell r="N7">
            <v>219233</v>
          </cell>
          <cell r="O7">
            <v>86423254.5</v>
          </cell>
          <cell r="P7">
            <v>319477</v>
          </cell>
          <cell r="Q7">
            <v>125771098.94</v>
          </cell>
          <cell r="R7">
            <v>212194353.44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708831</v>
          </cell>
          <cell r="Y7">
            <v>758013433.44</v>
          </cell>
        </row>
        <row r="8">
          <cell r="B8" t="str">
            <v>ARGB</v>
          </cell>
          <cell r="C8" t="str">
            <v>Аргай бест</v>
          </cell>
          <cell r="D8">
            <v>3339</v>
          </cell>
          <cell r="E8">
            <v>617715</v>
          </cell>
          <cell r="H8">
            <v>617715</v>
          </cell>
          <cell r="M8">
            <v>0</v>
          </cell>
          <cell r="N8">
            <v>16546</v>
          </cell>
          <cell r="O8">
            <v>83697594</v>
          </cell>
          <cell r="P8">
            <v>23019</v>
          </cell>
          <cell r="Q8">
            <v>12744746</v>
          </cell>
          <cell r="R8">
            <v>96442340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42904</v>
          </cell>
          <cell r="Y8">
            <v>97060055</v>
          </cell>
        </row>
        <row r="9">
          <cell r="B9" t="str">
            <v>BATS</v>
          </cell>
          <cell r="C9" t="str">
            <v>Батс</v>
          </cell>
          <cell r="D9">
            <v>99094</v>
          </cell>
          <cell r="E9">
            <v>18332390</v>
          </cell>
          <cell r="H9">
            <v>18332390</v>
          </cell>
          <cell r="M9">
            <v>0</v>
          </cell>
          <cell r="N9">
            <v>601637</v>
          </cell>
          <cell r="O9">
            <v>92924158.78</v>
          </cell>
          <cell r="P9">
            <v>511820</v>
          </cell>
          <cell r="Q9">
            <v>55282022</v>
          </cell>
          <cell r="R9">
            <v>148206180.78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1212551</v>
          </cell>
          <cell r="Y9">
            <v>166538570.78</v>
          </cell>
        </row>
        <row r="10">
          <cell r="B10" t="str">
            <v>BDSC</v>
          </cell>
          <cell r="C10" t="str">
            <v>Бидисек</v>
          </cell>
          <cell r="D10">
            <v>90813</v>
          </cell>
          <cell r="E10">
            <v>16800405</v>
          </cell>
          <cell r="H10">
            <v>16800405</v>
          </cell>
          <cell r="M10">
            <v>0</v>
          </cell>
          <cell r="N10">
            <v>4594535</v>
          </cell>
          <cell r="O10">
            <v>2289506331.43</v>
          </cell>
          <cell r="P10">
            <v>7771615</v>
          </cell>
          <cell r="Q10">
            <v>1836491432.42</v>
          </cell>
          <cell r="R10">
            <v>4125997763.85</v>
          </cell>
          <cell r="S10">
            <v>185</v>
          </cell>
          <cell r="T10">
            <v>16855000</v>
          </cell>
          <cell r="U10">
            <v>0</v>
          </cell>
          <cell r="V10">
            <v>0</v>
          </cell>
          <cell r="W10">
            <v>16855000</v>
          </cell>
          <cell r="X10">
            <v>12457148</v>
          </cell>
          <cell r="Y10">
            <v>4159653168.85</v>
          </cell>
        </row>
        <row r="11">
          <cell r="B11" t="str">
            <v>BKOC</v>
          </cell>
          <cell r="C11" t="str">
            <v>Бко капитал</v>
          </cell>
          <cell r="H11">
            <v>0</v>
          </cell>
          <cell r="M11">
            <v>0</v>
          </cell>
          <cell r="N11">
            <v>26020</v>
          </cell>
          <cell r="O11">
            <v>2100000</v>
          </cell>
          <cell r="P11">
            <v>0</v>
          </cell>
          <cell r="Q11">
            <v>0</v>
          </cell>
          <cell r="R11">
            <v>2100000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26020</v>
          </cell>
          <cell r="Y11">
            <v>2100000</v>
          </cell>
        </row>
        <row r="12">
          <cell r="B12" t="str">
            <v>BLAC</v>
          </cell>
          <cell r="C12" t="str">
            <v>Мазаалай капитал партнерс ҮЦК ХХК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BLMB</v>
          </cell>
          <cell r="C13" t="str">
            <v>Блүмсбюри секюритиес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BSK</v>
          </cell>
          <cell r="C14" t="str">
            <v>Блюскай секьюритиз 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BULG</v>
          </cell>
          <cell r="C15" t="str">
            <v>Булган брокер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BUMB</v>
          </cell>
          <cell r="C16" t="str">
            <v>Бумбат Алтай</v>
          </cell>
          <cell r="D16">
            <v>10705</v>
          </cell>
          <cell r="E16">
            <v>1980425</v>
          </cell>
          <cell r="H16">
            <v>1980425</v>
          </cell>
          <cell r="M16">
            <v>0</v>
          </cell>
          <cell r="N16">
            <v>1315563</v>
          </cell>
          <cell r="O16">
            <v>216867589.91</v>
          </cell>
          <cell r="P16">
            <v>2057825</v>
          </cell>
          <cell r="Q16">
            <v>230116752.24</v>
          </cell>
          <cell r="R16">
            <v>446984342.15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3384093</v>
          </cell>
          <cell r="Y16">
            <v>448964767.15</v>
          </cell>
        </row>
        <row r="17">
          <cell r="B17" t="str">
            <v>BZIN</v>
          </cell>
          <cell r="C17" t="str">
            <v>Мирэ эссэт секьюритиес</v>
          </cell>
          <cell r="H17">
            <v>0</v>
          </cell>
          <cell r="M17">
            <v>0</v>
          </cell>
          <cell r="N17">
            <v>44095</v>
          </cell>
          <cell r="O17">
            <v>86557832.01</v>
          </cell>
          <cell r="P17">
            <v>966374</v>
          </cell>
          <cell r="Q17">
            <v>55399738.35</v>
          </cell>
          <cell r="R17">
            <v>141957570.36</v>
          </cell>
          <cell r="S17">
            <v>563</v>
          </cell>
          <cell r="T17">
            <v>55737000</v>
          </cell>
          <cell r="U17">
            <v>563</v>
          </cell>
          <cell r="V17">
            <v>55737000</v>
          </cell>
          <cell r="W17">
            <v>111474000</v>
          </cell>
          <cell r="X17">
            <v>1011595</v>
          </cell>
          <cell r="Y17">
            <v>253431570.36</v>
          </cell>
        </row>
        <row r="18">
          <cell r="B18" t="str">
            <v>CTRL</v>
          </cell>
          <cell r="C18" t="str">
            <v>Централ секюритийз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DCF</v>
          </cell>
          <cell r="C19" t="str">
            <v>Ди Си Эф </v>
          </cell>
          <cell r="H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DELG</v>
          </cell>
          <cell r="C20" t="str">
            <v>Ди Эйч капитал</v>
          </cell>
          <cell r="H20">
            <v>0</v>
          </cell>
          <cell r="M20">
            <v>0</v>
          </cell>
          <cell r="N20">
            <v>1544</v>
          </cell>
          <cell r="O20">
            <v>2128444</v>
          </cell>
          <cell r="P20">
            <v>46096</v>
          </cell>
          <cell r="Q20">
            <v>7606846.75</v>
          </cell>
          <cell r="R20">
            <v>9735290.75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47640</v>
          </cell>
          <cell r="Y20">
            <v>9735290.75</v>
          </cell>
        </row>
        <row r="21">
          <cell r="B21" t="str">
            <v>DOMI</v>
          </cell>
          <cell r="C21" t="str">
            <v>Домикс сек  </v>
          </cell>
          <cell r="D21">
            <v>7145</v>
          </cell>
          <cell r="E21">
            <v>1321825</v>
          </cell>
          <cell r="H21">
            <v>1321825</v>
          </cell>
          <cell r="M21">
            <v>0</v>
          </cell>
          <cell r="N21">
            <v>285</v>
          </cell>
          <cell r="O21">
            <v>386502.5</v>
          </cell>
          <cell r="P21">
            <v>17956</v>
          </cell>
          <cell r="Q21">
            <v>1699466.3</v>
          </cell>
          <cell r="R21">
            <v>2085968.8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25386</v>
          </cell>
          <cell r="Y21">
            <v>3407793.8</v>
          </cell>
        </row>
        <row r="22">
          <cell r="B22" t="str">
            <v>DRBR</v>
          </cell>
          <cell r="C22" t="str">
            <v>Дархан брокер</v>
          </cell>
          <cell r="H22">
            <v>0</v>
          </cell>
          <cell r="M22">
            <v>0</v>
          </cell>
          <cell r="N22">
            <v>1222</v>
          </cell>
          <cell r="O22">
            <v>907359</v>
          </cell>
          <cell r="P22">
            <v>24163</v>
          </cell>
          <cell r="Q22">
            <v>3587027.05</v>
          </cell>
          <cell r="R22">
            <v>4494386.05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25385</v>
          </cell>
          <cell r="Y22">
            <v>4494386.05</v>
          </cell>
        </row>
        <row r="23">
          <cell r="B23" t="str">
            <v>ECM</v>
          </cell>
          <cell r="C23" t="str">
            <v>Еврази капитал холдинг</v>
          </cell>
          <cell r="H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GACB</v>
          </cell>
          <cell r="C24" t="str">
            <v>Гэрэлт Ассэймоор Капитал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GATR</v>
          </cell>
          <cell r="C25" t="str">
            <v>Гацуурт трейд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GAUL</v>
          </cell>
          <cell r="C26" t="str">
            <v>Гаүли</v>
          </cell>
          <cell r="D26">
            <v>2446</v>
          </cell>
          <cell r="E26">
            <v>452510</v>
          </cell>
          <cell r="H26">
            <v>452510</v>
          </cell>
          <cell r="M26">
            <v>0</v>
          </cell>
          <cell r="N26">
            <v>55621</v>
          </cell>
          <cell r="O26">
            <v>9626781.6</v>
          </cell>
          <cell r="P26">
            <v>136278</v>
          </cell>
          <cell r="Q26">
            <v>36596122.94</v>
          </cell>
          <cell r="R26">
            <v>46222904.54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194345</v>
          </cell>
          <cell r="Y26">
            <v>46675414.54</v>
          </cell>
        </row>
        <row r="27">
          <cell r="B27" t="str">
            <v>GDEV</v>
          </cell>
          <cell r="C27" t="str">
            <v>Гранддевелопмент</v>
          </cell>
          <cell r="H27">
            <v>0</v>
          </cell>
          <cell r="M27">
            <v>0</v>
          </cell>
          <cell r="N27">
            <v>171</v>
          </cell>
          <cell r="O27">
            <v>1863900</v>
          </cell>
          <cell r="P27">
            <v>2581</v>
          </cell>
          <cell r="Q27">
            <v>1696163.69</v>
          </cell>
          <cell r="R27">
            <v>3560063.69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2752</v>
          </cell>
          <cell r="Y27">
            <v>3560063.69</v>
          </cell>
        </row>
        <row r="28">
          <cell r="B28" t="str">
            <v>GDSC</v>
          </cell>
          <cell r="C28" t="str">
            <v>Гүүд Сек</v>
          </cell>
          <cell r="D28">
            <v>295276</v>
          </cell>
          <cell r="E28">
            <v>54626060</v>
          </cell>
          <cell r="H28">
            <v>54626060</v>
          </cell>
          <cell r="I28">
            <v>20</v>
          </cell>
          <cell r="J28">
            <v>2000000</v>
          </cell>
          <cell r="M28">
            <v>2000000</v>
          </cell>
          <cell r="N28">
            <v>233424</v>
          </cell>
          <cell r="O28">
            <v>58151429.96</v>
          </cell>
          <cell r="P28">
            <v>487734</v>
          </cell>
          <cell r="Q28">
            <v>97712408.05</v>
          </cell>
          <cell r="R28">
            <v>155863838.01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1016454</v>
          </cell>
          <cell r="Y28">
            <v>212489898.01</v>
          </cell>
        </row>
        <row r="29">
          <cell r="B29" t="str">
            <v>GLMT</v>
          </cell>
          <cell r="C29" t="str">
            <v>Голомт капитал</v>
          </cell>
          <cell r="D29">
            <v>489768</v>
          </cell>
          <cell r="E29">
            <v>90607080</v>
          </cell>
          <cell r="H29">
            <v>90607080</v>
          </cell>
          <cell r="M29">
            <v>0</v>
          </cell>
          <cell r="N29">
            <v>2911197</v>
          </cell>
          <cell r="O29">
            <v>607290568.24</v>
          </cell>
          <cell r="P29">
            <v>7374765</v>
          </cell>
          <cell r="Q29">
            <v>1499761781.13</v>
          </cell>
          <cell r="R29">
            <v>2107052349.3700001</v>
          </cell>
          <cell r="S29">
            <v>14554</v>
          </cell>
          <cell r="T29">
            <v>1461945460</v>
          </cell>
          <cell r="U29">
            <v>15061</v>
          </cell>
          <cell r="V29">
            <v>1512580700</v>
          </cell>
          <cell r="W29">
            <v>2974526160</v>
          </cell>
          <cell r="X29">
            <v>10805345</v>
          </cell>
          <cell r="Y29">
            <v>5172185589.37</v>
          </cell>
        </row>
        <row r="30">
          <cell r="B30" t="str">
            <v>HUN</v>
          </cell>
          <cell r="C30" t="str">
            <v>Хүннү эмпайр 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INVC</v>
          </cell>
          <cell r="C31" t="str">
            <v>Инвес кор капитал</v>
          </cell>
          <cell r="D31">
            <v>6012186</v>
          </cell>
          <cell r="E31">
            <v>1112254410</v>
          </cell>
          <cell r="H31">
            <v>1112254410</v>
          </cell>
          <cell r="I31">
            <v>76</v>
          </cell>
          <cell r="J31">
            <v>7600000</v>
          </cell>
          <cell r="M31">
            <v>7600000</v>
          </cell>
          <cell r="N31">
            <v>1056657</v>
          </cell>
          <cell r="O31">
            <v>3267771181.89</v>
          </cell>
          <cell r="P31">
            <v>1647995</v>
          </cell>
          <cell r="Q31">
            <v>2882550324.66</v>
          </cell>
          <cell r="R31">
            <v>6150321506.549999</v>
          </cell>
          <cell r="S31">
            <v>200</v>
          </cell>
          <cell r="T31">
            <v>20118000</v>
          </cell>
          <cell r="U31">
            <v>200</v>
          </cell>
          <cell r="V31">
            <v>20118000</v>
          </cell>
          <cell r="W31">
            <v>40236000</v>
          </cell>
          <cell r="X31">
            <v>8717314</v>
          </cell>
          <cell r="Y31">
            <v>7310411916.549999</v>
          </cell>
        </row>
        <row r="32">
          <cell r="B32" t="str">
            <v>LFTI</v>
          </cell>
          <cell r="C32" t="str">
            <v>Лайфтайм инвестмент</v>
          </cell>
          <cell r="H32">
            <v>0</v>
          </cell>
          <cell r="M32">
            <v>0</v>
          </cell>
          <cell r="N32">
            <v>5000</v>
          </cell>
          <cell r="O32">
            <v>3750000</v>
          </cell>
          <cell r="P32">
            <v>0</v>
          </cell>
          <cell r="Q32">
            <v>0</v>
          </cell>
          <cell r="R32">
            <v>3750000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5000</v>
          </cell>
          <cell r="Y32">
            <v>3750000</v>
          </cell>
        </row>
        <row r="33">
          <cell r="B33" t="str">
            <v>MERG</v>
          </cell>
          <cell r="C33" t="str">
            <v>Мэргэн санаа</v>
          </cell>
          <cell r="H33">
            <v>0</v>
          </cell>
          <cell r="M33">
            <v>0</v>
          </cell>
          <cell r="N33">
            <v>40</v>
          </cell>
          <cell r="O33">
            <v>48200</v>
          </cell>
          <cell r="P33">
            <v>111</v>
          </cell>
          <cell r="Q33">
            <v>216400</v>
          </cell>
          <cell r="R33">
            <v>264600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151</v>
          </cell>
          <cell r="Y33">
            <v>264600</v>
          </cell>
        </row>
        <row r="34">
          <cell r="B34" t="str">
            <v>MIBG</v>
          </cell>
          <cell r="C34" t="str">
            <v>Мандал капитал маркетс</v>
          </cell>
          <cell r="D34">
            <v>48675605</v>
          </cell>
          <cell r="E34">
            <v>9004986925</v>
          </cell>
          <cell r="F34">
            <v>59378822</v>
          </cell>
          <cell r="G34">
            <v>10985082070</v>
          </cell>
          <cell r="H34">
            <v>19990068995</v>
          </cell>
          <cell r="I34">
            <v>37362</v>
          </cell>
          <cell r="J34">
            <v>3736200000</v>
          </cell>
          <cell r="M34">
            <v>3736200000</v>
          </cell>
          <cell r="N34">
            <v>8123277</v>
          </cell>
          <cell r="O34">
            <v>1242183655.4</v>
          </cell>
          <cell r="P34">
            <v>1049140</v>
          </cell>
          <cell r="Q34">
            <v>942133829.29</v>
          </cell>
          <cell r="R34">
            <v>2184317484.69</v>
          </cell>
          <cell r="S34">
            <v>16310</v>
          </cell>
          <cell r="T34">
            <v>1599501900</v>
          </cell>
          <cell r="U34">
            <v>15810</v>
          </cell>
          <cell r="V34">
            <v>1549541900</v>
          </cell>
          <cell r="W34">
            <v>3149043800</v>
          </cell>
          <cell r="X34">
            <v>117296326</v>
          </cell>
          <cell r="Y34">
            <v>29059630279.690002</v>
          </cell>
        </row>
        <row r="35">
          <cell r="B35" t="str">
            <v>MICC</v>
          </cell>
          <cell r="C35" t="str">
            <v>MICC</v>
          </cell>
          <cell r="H35">
            <v>0</v>
          </cell>
          <cell r="M35">
            <v>0</v>
          </cell>
          <cell r="N35">
            <v>3672</v>
          </cell>
          <cell r="O35">
            <v>5588985.8</v>
          </cell>
          <cell r="P35">
            <v>37616</v>
          </cell>
          <cell r="Q35">
            <v>6764036</v>
          </cell>
          <cell r="R35">
            <v>12353021.8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41288</v>
          </cell>
          <cell r="Y35">
            <v>12353021.8</v>
          </cell>
        </row>
        <row r="36">
          <cell r="B36" t="str">
            <v>MNET</v>
          </cell>
          <cell r="C36" t="str">
            <v>Ард секьюритиз </v>
          </cell>
          <cell r="D36">
            <v>1659504</v>
          </cell>
          <cell r="E36">
            <v>307008240</v>
          </cell>
          <cell r="H36">
            <v>307008240</v>
          </cell>
          <cell r="M36">
            <v>0</v>
          </cell>
          <cell r="N36">
            <v>4039976</v>
          </cell>
          <cell r="O36">
            <v>1295045050.31</v>
          </cell>
          <cell r="P36">
            <v>2989409</v>
          </cell>
          <cell r="Q36">
            <v>1223911788.21</v>
          </cell>
          <cell r="R36">
            <v>2518956838.52</v>
          </cell>
          <cell r="S36">
            <v>31</v>
          </cell>
          <cell r="T36">
            <v>3019600</v>
          </cell>
          <cell r="U36">
            <v>1</v>
          </cell>
          <cell r="V36">
            <v>100000</v>
          </cell>
          <cell r="W36">
            <v>3119600</v>
          </cell>
          <cell r="X36">
            <v>8688921</v>
          </cell>
          <cell r="Y36">
            <v>2829084678.52</v>
          </cell>
        </row>
        <row r="37">
          <cell r="B37" t="str">
            <v>MONG</v>
          </cell>
          <cell r="C37" t="str">
            <v>Монгол секюритиес </v>
          </cell>
          <cell r="H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MSDQ</v>
          </cell>
          <cell r="C38" t="str">
            <v>Масдак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MSEC</v>
          </cell>
          <cell r="C39" t="str">
            <v>Монсек</v>
          </cell>
          <cell r="D39">
            <v>6317</v>
          </cell>
          <cell r="E39">
            <v>1168645</v>
          </cell>
          <cell r="H39">
            <v>1168645</v>
          </cell>
          <cell r="M39">
            <v>0</v>
          </cell>
          <cell r="N39">
            <v>21013</v>
          </cell>
          <cell r="O39">
            <v>6166778.93</v>
          </cell>
          <cell r="P39">
            <v>699</v>
          </cell>
          <cell r="Q39">
            <v>2072695.88</v>
          </cell>
          <cell r="R39">
            <v>8239474.81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28029</v>
          </cell>
          <cell r="Y39">
            <v>9408119.809999999</v>
          </cell>
        </row>
        <row r="40">
          <cell r="B40" t="str">
            <v>NOVL</v>
          </cell>
          <cell r="C40" t="str">
            <v>Новел инвестмент</v>
          </cell>
          <cell r="D40">
            <v>52772</v>
          </cell>
          <cell r="E40">
            <v>9762820</v>
          </cell>
          <cell r="H40">
            <v>9762820</v>
          </cell>
          <cell r="M40">
            <v>0</v>
          </cell>
          <cell r="N40">
            <v>69548</v>
          </cell>
          <cell r="O40">
            <v>25248002.97</v>
          </cell>
          <cell r="P40">
            <v>245860</v>
          </cell>
          <cell r="Q40">
            <v>36390173.09</v>
          </cell>
          <cell r="R40">
            <v>61638176.06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368180</v>
          </cell>
          <cell r="Y40">
            <v>71400996.06</v>
          </cell>
        </row>
        <row r="41">
          <cell r="B41" t="str">
            <v>NSEC</v>
          </cell>
          <cell r="C41" t="str">
            <v>Нэйшнл сэкюритис </v>
          </cell>
          <cell r="H41">
            <v>0</v>
          </cell>
          <cell r="M41">
            <v>0</v>
          </cell>
          <cell r="N41">
            <v>1218</v>
          </cell>
          <cell r="O41">
            <v>59663.05</v>
          </cell>
          <cell r="P41">
            <v>13972</v>
          </cell>
          <cell r="Q41">
            <v>4330155.04</v>
          </cell>
          <cell r="R41">
            <v>4389818.09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15190</v>
          </cell>
          <cell r="Y41">
            <v>4389818.09</v>
          </cell>
        </row>
        <row r="42">
          <cell r="B42" t="str">
            <v>RISM</v>
          </cell>
          <cell r="C42" t="str">
            <v>Райнос инвестмент</v>
          </cell>
          <cell r="D42">
            <v>801</v>
          </cell>
          <cell r="E42">
            <v>148185</v>
          </cell>
          <cell r="H42">
            <v>148185</v>
          </cell>
          <cell r="I42">
            <v>16273</v>
          </cell>
          <cell r="J42">
            <v>1627300000</v>
          </cell>
          <cell r="K42">
            <v>90000</v>
          </cell>
          <cell r="L42">
            <v>9000000000</v>
          </cell>
          <cell r="M42">
            <v>10627300000</v>
          </cell>
          <cell r="N42">
            <v>301434</v>
          </cell>
          <cell r="O42">
            <v>83947621.58</v>
          </cell>
          <cell r="P42">
            <v>89784</v>
          </cell>
          <cell r="Q42">
            <v>32496104.48</v>
          </cell>
          <cell r="R42">
            <v>116443726.06</v>
          </cell>
          <cell r="S42">
            <v>3068</v>
          </cell>
          <cell r="T42">
            <v>292560000</v>
          </cell>
          <cell r="U42">
            <v>2861</v>
          </cell>
          <cell r="V42">
            <v>271859600</v>
          </cell>
          <cell r="W42">
            <v>564419600</v>
          </cell>
          <cell r="X42">
            <v>504221</v>
          </cell>
          <cell r="Y42">
            <v>11308311511.06</v>
          </cell>
        </row>
        <row r="43">
          <cell r="B43" t="str">
            <v>SANR</v>
          </cell>
          <cell r="C43" t="str">
            <v>Санар</v>
          </cell>
          <cell r="H43">
            <v>0</v>
          </cell>
          <cell r="M43">
            <v>0</v>
          </cell>
          <cell r="N43">
            <v>4224</v>
          </cell>
          <cell r="O43">
            <v>164736</v>
          </cell>
          <cell r="P43">
            <v>1000</v>
          </cell>
          <cell r="Q43">
            <v>1250000</v>
          </cell>
          <cell r="R43">
            <v>1414736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5224</v>
          </cell>
          <cell r="Y43">
            <v>1414736</v>
          </cell>
        </row>
        <row r="44">
          <cell r="B44" t="str">
            <v>SECP</v>
          </cell>
          <cell r="C44" t="str">
            <v>Сикап</v>
          </cell>
          <cell r="H44">
            <v>0</v>
          </cell>
          <cell r="M44">
            <v>0</v>
          </cell>
          <cell r="N44">
            <v>2105411</v>
          </cell>
          <cell r="O44">
            <v>41897672.79</v>
          </cell>
          <cell r="P44">
            <v>3428</v>
          </cell>
          <cell r="Q44">
            <v>946128</v>
          </cell>
          <cell r="R44">
            <v>42843800.79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2108839</v>
          </cell>
          <cell r="Y44">
            <v>42843800.79</v>
          </cell>
        </row>
        <row r="45">
          <cell r="B45" t="str">
            <v>SGC</v>
          </cell>
          <cell r="C45" t="str">
            <v>Эс Жи капитал</v>
          </cell>
          <cell r="H45">
            <v>0</v>
          </cell>
          <cell r="M45">
            <v>0</v>
          </cell>
          <cell r="N45">
            <v>2000</v>
          </cell>
          <cell r="O45">
            <v>20400</v>
          </cell>
          <cell r="P45">
            <v>794588</v>
          </cell>
          <cell r="Q45">
            <v>7582044.26</v>
          </cell>
          <cell r="R45">
            <v>7602444.26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796588</v>
          </cell>
          <cell r="Y45">
            <v>7602444.26</v>
          </cell>
        </row>
        <row r="46">
          <cell r="B46" t="str">
            <v>SILS</v>
          </cell>
          <cell r="C46" t="str">
            <v>Силвэр лайт секюритиз</v>
          </cell>
          <cell r="H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STIN</v>
          </cell>
          <cell r="C47" t="str">
            <v>Стандарт Инвестмент</v>
          </cell>
          <cell r="D47">
            <v>96677</v>
          </cell>
          <cell r="E47">
            <v>17885245</v>
          </cell>
          <cell r="H47">
            <v>17885245</v>
          </cell>
          <cell r="M47">
            <v>0</v>
          </cell>
          <cell r="N47">
            <v>461903</v>
          </cell>
          <cell r="O47">
            <v>50764645.65</v>
          </cell>
          <cell r="P47">
            <v>506992</v>
          </cell>
          <cell r="Q47">
            <v>66085278.33</v>
          </cell>
          <cell r="R47">
            <v>116849923.97999999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1065572</v>
          </cell>
          <cell r="Y47">
            <v>134735168.98</v>
          </cell>
        </row>
        <row r="48">
          <cell r="B48" t="str">
            <v>STOK</v>
          </cell>
          <cell r="C48" t="str">
            <v>Стоклаб секьюритиз</v>
          </cell>
          <cell r="D48">
            <v>44975</v>
          </cell>
          <cell r="E48">
            <v>8320375</v>
          </cell>
          <cell r="H48">
            <v>8320375</v>
          </cell>
          <cell r="I48">
            <v>89</v>
          </cell>
          <cell r="J48">
            <v>8900000</v>
          </cell>
          <cell r="M48">
            <v>8900000</v>
          </cell>
          <cell r="N48">
            <v>455009</v>
          </cell>
          <cell r="O48">
            <v>60679651.46</v>
          </cell>
          <cell r="P48">
            <v>99558</v>
          </cell>
          <cell r="Q48">
            <v>25654221.27</v>
          </cell>
          <cell r="R48">
            <v>86333872.73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599631</v>
          </cell>
          <cell r="Y48">
            <v>103554247.73</v>
          </cell>
        </row>
        <row r="49">
          <cell r="B49" t="str">
            <v>TABO</v>
          </cell>
          <cell r="C49" t="str">
            <v>Таван богд</v>
          </cell>
          <cell r="H49">
            <v>0</v>
          </cell>
          <cell r="M49">
            <v>0</v>
          </cell>
          <cell r="N49">
            <v>0</v>
          </cell>
          <cell r="O49">
            <v>0</v>
          </cell>
          <cell r="P49">
            <v>5592</v>
          </cell>
          <cell r="Q49">
            <v>3726910</v>
          </cell>
          <cell r="R49">
            <v>3726910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5592</v>
          </cell>
          <cell r="Y49">
            <v>3726910</v>
          </cell>
        </row>
        <row r="50">
          <cell r="B50" t="str">
            <v>TCHB</v>
          </cell>
          <cell r="C50" t="str">
            <v>Тулгат чандманьбаян</v>
          </cell>
          <cell r="D50">
            <v>120</v>
          </cell>
          <cell r="E50">
            <v>22200</v>
          </cell>
          <cell r="H50">
            <v>22200</v>
          </cell>
          <cell r="M50">
            <v>0</v>
          </cell>
          <cell r="N50">
            <v>24688</v>
          </cell>
          <cell r="O50">
            <v>8403363.97</v>
          </cell>
          <cell r="P50">
            <v>91</v>
          </cell>
          <cell r="Q50">
            <v>200200</v>
          </cell>
          <cell r="R50">
            <v>8603563.97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24899</v>
          </cell>
          <cell r="Y50">
            <v>8625763.97</v>
          </cell>
        </row>
        <row r="51">
          <cell r="B51" t="str">
            <v>TDB</v>
          </cell>
          <cell r="C51" t="str">
            <v>Ти ди би секьюритис</v>
          </cell>
          <cell r="D51">
            <v>201048</v>
          </cell>
          <cell r="E51">
            <v>37193880</v>
          </cell>
          <cell r="H51">
            <v>37193880</v>
          </cell>
          <cell r="I51">
            <v>8</v>
          </cell>
          <cell r="J51">
            <v>800000</v>
          </cell>
          <cell r="M51">
            <v>800000</v>
          </cell>
          <cell r="N51">
            <v>905468</v>
          </cell>
          <cell r="O51">
            <v>475957365.38</v>
          </cell>
          <cell r="P51">
            <v>800781</v>
          </cell>
          <cell r="Q51">
            <v>279201082.33</v>
          </cell>
          <cell r="R51">
            <v>755158447.71</v>
          </cell>
          <cell r="S51">
            <v>2107</v>
          </cell>
          <cell r="T51">
            <v>158200000</v>
          </cell>
          <cell r="U51">
            <v>2292</v>
          </cell>
          <cell r="V51">
            <v>175000000</v>
          </cell>
          <cell r="W51">
            <v>333200000</v>
          </cell>
          <cell r="X51">
            <v>1911704</v>
          </cell>
          <cell r="Y51">
            <v>1126352327.71</v>
          </cell>
        </row>
        <row r="52">
          <cell r="B52" t="str">
            <v>TNGR</v>
          </cell>
          <cell r="C52" t="str">
            <v>Тэнгэр капитал</v>
          </cell>
          <cell r="D52">
            <v>300254</v>
          </cell>
          <cell r="E52">
            <v>55546990</v>
          </cell>
          <cell r="H52">
            <v>55546990</v>
          </cell>
          <cell r="I52">
            <v>31019</v>
          </cell>
          <cell r="J52">
            <v>3101900000</v>
          </cell>
          <cell r="M52">
            <v>3101900000</v>
          </cell>
          <cell r="N52">
            <v>1809</v>
          </cell>
          <cell r="O52">
            <v>790016.38</v>
          </cell>
          <cell r="P52">
            <v>1000839</v>
          </cell>
          <cell r="Q52">
            <v>105961215</v>
          </cell>
          <cell r="R52">
            <v>106751231.38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1333921</v>
          </cell>
          <cell r="Y52">
            <v>3264198221.38</v>
          </cell>
        </row>
        <row r="53">
          <cell r="B53" t="str">
            <v>TTOL</v>
          </cell>
          <cell r="C53" t="str">
            <v>Апекс капитал</v>
          </cell>
          <cell r="D53">
            <v>952325</v>
          </cell>
          <cell r="E53">
            <v>176180125</v>
          </cell>
          <cell r="H53">
            <v>176180125</v>
          </cell>
          <cell r="M53">
            <v>0</v>
          </cell>
          <cell r="N53">
            <v>1282177</v>
          </cell>
          <cell r="O53">
            <v>321821709.32</v>
          </cell>
          <cell r="P53">
            <v>1140829</v>
          </cell>
          <cell r="Q53">
            <v>439185870.15</v>
          </cell>
          <cell r="R53">
            <v>761007579.47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3375331</v>
          </cell>
          <cell r="Y53">
            <v>937187704.47</v>
          </cell>
        </row>
        <row r="54">
          <cell r="B54" t="str">
            <v>UNDR</v>
          </cell>
          <cell r="C54" t="str">
            <v>Өндөрхаан инвест</v>
          </cell>
          <cell r="H54">
            <v>0</v>
          </cell>
          <cell r="M54">
            <v>0</v>
          </cell>
          <cell r="N54">
            <v>122</v>
          </cell>
          <cell r="O54">
            <v>1342000</v>
          </cell>
          <cell r="P54">
            <v>299</v>
          </cell>
          <cell r="Q54">
            <v>882387</v>
          </cell>
          <cell r="R54">
            <v>2224387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421</v>
          </cell>
          <cell r="Y54">
            <v>2224387</v>
          </cell>
        </row>
        <row r="55">
          <cell r="B55" t="str">
            <v>ZGB</v>
          </cell>
          <cell r="C55" t="str">
            <v>Таван богд капитал</v>
          </cell>
          <cell r="D55">
            <v>142803</v>
          </cell>
          <cell r="E55">
            <v>26418555</v>
          </cell>
          <cell r="H55">
            <v>26418555</v>
          </cell>
          <cell r="M55">
            <v>0</v>
          </cell>
          <cell r="N55">
            <v>13442170</v>
          </cell>
          <cell r="O55">
            <v>1302126081.7</v>
          </cell>
          <cell r="P55">
            <v>12151742</v>
          </cell>
          <cell r="Q55">
            <v>1705191734.75</v>
          </cell>
          <cell r="R55">
            <v>3007317816.45</v>
          </cell>
          <cell r="S55">
            <v>39270</v>
          </cell>
          <cell r="T55">
            <v>3925409890</v>
          </cell>
          <cell r="U55">
            <v>39500</v>
          </cell>
          <cell r="V55">
            <v>3948409650</v>
          </cell>
          <cell r="W55">
            <v>7873819540</v>
          </cell>
          <cell r="X55">
            <v>25815485</v>
          </cell>
          <cell r="Y55">
            <v>10907555911.45</v>
          </cell>
        </row>
        <row r="56">
          <cell r="B56" t="str">
            <v>ZRGD</v>
          </cell>
          <cell r="C56" t="str">
            <v>Зэргэд</v>
          </cell>
          <cell r="D56">
            <v>41437</v>
          </cell>
          <cell r="E56">
            <v>7665845</v>
          </cell>
          <cell r="H56">
            <v>7665845</v>
          </cell>
          <cell r="M56">
            <v>0</v>
          </cell>
          <cell r="N56">
            <v>9898</v>
          </cell>
          <cell r="O56">
            <v>2810039.5</v>
          </cell>
          <cell r="P56">
            <v>11269</v>
          </cell>
          <cell r="Q56">
            <v>2820868.96</v>
          </cell>
          <cell r="R56">
            <v>5630908.46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62604</v>
          </cell>
          <cell r="Y56">
            <v>13296753.46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125"/>
  <sheetViews>
    <sheetView tabSelected="1" zoomScale="71" zoomScaleNormal="71" zoomScaleSheetLayoutView="70" zoomScalePageLayoutView="70" workbookViewId="0" topLeftCell="A1">
      <selection activeCell="Q51" sqref="Q5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8" width="27.00390625" style="1" customWidth="1"/>
    <col min="9" max="9" width="22.8515625" style="2" customWidth="1"/>
    <col min="10" max="10" width="10.00390625" style="3" customWidth="1"/>
    <col min="11" max="11" width="26.00390625" style="3" customWidth="1"/>
    <col min="12" max="12" width="22.28125" style="1" customWidth="1"/>
    <col min="13" max="13" width="24.8515625" style="1" customWidth="1"/>
    <col min="14" max="14" width="15.8515625" style="1" customWidth="1"/>
    <col min="15" max="15" width="22.28125" style="4" bestFit="1" customWidth="1"/>
    <col min="16" max="16" width="9.140625" style="1" customWidth="1"/>
    <col min="17" max="17" width="21.421875" style="1" bestFit="1" customWidth="1"/>
    <col min="18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ht="15.75"/>
    <row r="8" spans="10:12" ht="15.75">
      <c r="J8" s="5"/>
      <c r="K8" s="5"/>
      <c r="L8" s="6"/>
    </row>
    <row r="9" spans="2:14" ht="15" customHeight="1">
      <c r="B9" s="7"/>
      <c r="C9" s="8"/>
      <c r="D9" s="52" t="s">
        <v>0</v>
      </c>
      <c r="E9" s="52"/>
      <c r="F9" s="52"/>
      <c r="G9" s="52"/>
      <c r="H9" s="52"/>
      <c r="I9" s="52"/>
      <c r="J9" s="52"/>
      <c r="K9" s="52"/>
      <c r="L9" s="8"/>
      <c r="M9" s="8"/>
      <c r="N9" s="8"/>
    </row>
    <row r="10" ht="15.75"/>
    <row r="11" spans="12:14" ht="15" customHeight="1" thickBot="1">
      <c r="L11" s="53"/>
      <c r="M11" s="53"/>
      <c r="N11" s="53"/>
    </row>
    <row r="12" spans="1:14" ht="14.45" customHeight="1">
      <c r="A12" s="54" t="s">
        <v>1</v>
      </c>
      <c r="B12" s="56" t="s">
        <v>2</v>
      </c>
      <c r="C12" s="56" t="s">
        <v>3</v>
      </c>
      <c r="D12" s="56" t="s">
        <v>4</v>
      </c>
      <c r="E12" s="56"/>
      <c r="F12" s="56"/>
      <c r="G12" s="60" t="s">
        <v>122</v>
      </c>
      <c r="H12" s="61"/>
      <c r="I12" s="61"/>
      <c r="J12" s="61"/>
      <c r="K12" s="61"/>
      <c r="L12" s="62"/>
      <c r="M12" s="58" t="s">
        <v>117</v>
      </c>
      <c r="N12" s="59"/>
    </row>
    <row r="13" spans="1:15" s="7" customFormat="1" ht="15.75" customHeight="1">
      <c r="A13" s="55"/>
      <c r="B13" s="57"/>
      <c r="C13" s="57"/>
      <c r="D13" s="57"/>
      <c r="E13" s="57"/>
      <c r="F13" s="57"/>
      <c r="G13" s="63"/>
      <c r="H13" s="64"/>
      <c r="I13" s="64"/>
      <c r="J13" s="64"/>
      <c r="K13" s="64"/>
      <c r="L13" s="65"/>
      <c r="M13" s="49"/>
      <c r="N13" s="50"/>
      <c r="O13" s="9"/>
    </row>
    <row r="14" spans="1:15" s="7" customFormat="1" ht="33.75" customHeight="1">
      <c r="A14" s="55"/>
      <c r="B14" s="57"/>
      <c r="C14" s="57"/>
      <c r="D14" s="57"/>
      <c r="E14" s="57"/>
      <c r="F14" s="57"/>
      <c r="G14" s="43" t="s">
        <v>120</v>
      </c>
      <c r="H14" s="45"/>
      <c r="I14" s="43" t="s">
        <v>5</v>
      </c>
      <c r="J14" s="44"/>
      <c r="K14" s="45"/>
      <c r="L14" s="42" t="s">
        <v>6</v>
      </c>
      <c r="M14" s="49" t="s">
        <v>7</v>
      </c>
      <c r="N14" s="50" t="s">
        <v>8</v>
      </c>
      <c r="O14" s="9"/>
    </row>
    <row r="15" spans="1:17" s="7" customFormat="1" ht="47.25">
      <c r="A15" s="55"/>
      <c r="B15" s="57"/>
      <c r="C15" s="57"/>
      <c r="D15" s="23" t="s">
        <v>9</v>
      </c>
      <c r="E15" s="23" t="s">
        <v>10</v>
      </c>
      <c r="F15" s="23" t="s">
        <v>11</v>
      </c>
      <c r="G15" s="24" t="s">
        <v>123</v>
      </c>
      <c r="H15" s="24" t="s">
        <v>124</v>
      </c>
      <c r="I15" s="24" t="s">
        <v>102</v>
      </c>
      <c r="J15" s="10" t="s">
        <v>90</v>
      </c>
      <c r="K15" s="24" t="s">
        <v>103</v>
      </c>
      <c r="L15" s="42"/>
      <c r="M15" s="49"/>
      <c r="N15" s="51"/>
      <c r="O15" s="9"/>
      <c r="Q15" s="35" t="s">
        <v>113</v>
      </c>
    </row>
    <row r="16" spans="1:17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VLOOKUP(B16,'[1]brokers'!$B$6:$H$56,7,0)</f>
        <v>16800405</v>
      </c>
      <c r="H16" s="37">
        <f>VLOOKUP(B16,'[1]brokers'!$B$6:$M$56,12,0)</f>
        <v>0</v>
      </c>
      <c r="I16" s="15">
        <f>VLOOKUP(B16,'[1]brokers'!$B$6:$R$56,17,0)</f>
        <v>4125997763.85</v>
      </c>
      <c r="J16" s="15">
        <v>0</v>
      </c>
      <c r="K16" s="15">
        <f>VLOOKUP(B16,'[1]brokers'!$B$6:$X$56,22,0)</f>
        <v>16855000</v>
      </c>
      <c r="L16" s="22">
        <f>VLOOKUP(B16,'[1]brokers'!$B$6:$Y$56,24,0)</f>
        <v>4159653168.85</v>
      </c>
      <c r="M16" s="22">
        <v>343229445273.0599</v>
      </c>
      <c r="N16" s="26">
        <f>M16/$M$67</f>
        <v>0.2794093599452354</v>
      </c>
      <c r="Q16" s="19"/>
    </row>
    <row r="17" spans="1:17" ht="15">
      <c r="A17" s="25">
        <f>+A16+1</f>
        <v>2</v>
      </c>
      <c r="B17" s="11" t="s">
        <v>82</v>
      </c>
      <c r="C17" s="12" t="s">
        <v>112</v>
      </c>
      <c r="D17" s="13" t="s">
        <v>14</v>
      </c>
      <c r="E17" s="13" t="s">
        <v>14</v>
      </c>
      <c r="F17" s="13" t="s">
        <v>14</v>
      </c>
      <c r="G17" s="37">
        <f>VLOOKUP(B17,'[1]brokers'!$B$6:$H$56,7,0)</f>
        <v>26418555</v>
      </c>
      <c r="H17" s="37">
        <f>VLOOKUP(B17,'[1]brokers'!$B$6:$M$56,12,0)</f>
        <v>0</v>
      </c>
      <c r="I17" s="15">
        <f>VLOOKUP(B17,'[1]brokers'!$B$6:$R$56,17,0)</f>
        <v>3007317816.45</v>
      </c>
      <c r="J17" s="15">
        <v>0</v>
      </c>
      <c r="K17" s="15">
        <f>VLOOKUP(B17,'[1]brokers'!$B$6:$X$56,22,0)</f>
        <v>7873819540</v>
      </c>
      <c r="L17" s="22">
        <f>VLOOKUP(B17,'[1]brokers'!$B$6:$Y$56,24,0)</f>
        <v>10907555911.45</v>
      </c>
      <c r="M17" s="22">
        <v>161118569486.63</v>
      </c>
      <c r="N17" s="26">
        <f>M17/$M$67</f>
        <v>0.1311601816089428</v>
      </c>
      <c r="Q17" s="19"/>
    </row>
    <row r="18" spans="1:17" ht="15">
      <c r="A18" s="25">
        <f aca="true" t="shared" si="0" ref="A18:A58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37">
        <f>VLOOKUP(B18,'[1]brokers'!$B$6:$H$56,7,0)</f>
        <v>90607080</v>
      </c>
      <c r="H18" s="37">
        <f>VLOOKUP(B18,'[1]brokers'!$B$6:$M$56,12,0)</f>
        <v>0</v>
      </c>
      <c r="I18" s="15">
        <f>VLOOKUP(B18,'[1]brokers'!$B$6:$R$56,17,0)</f>
        <v>2107052349.3700001</v>
      </c>
      <c r="J18" s="15">
        <v>0</v>
      </c>
      <c r="K18" s="15">
        <f>VLOOKUP(B18,'[1]brokers'!$B$6:$X$56,22,0)</f>
        <v>2974526160</v>
      </c>
      <c r="L18" s="22">
        <f>VLOOKUP(B18,'[1]brokers'!$B$6:$Y$56,24,0)</f>
        <v>5172185589.37</v>
      </c>
      <c r="M18" s="22">
        <v>134696059117.68</v>
      </c>
      <c r="N18" s="26">
        <f>M18/$M$67</f>
        <v>0.10965067299303345</v>
      </c>
      <c r="Q18" s="19"/>
    </row>
    <row r="19" spans="1:17" ht="15">
      <c r="A19" s="25">
        <f t="shared" si="0"/>
        <v>4</v>
      </c>
      <c r="B19" s="11" t="s">
        <v>24</v>
      </c>
      <c r="C19" s="12" t="s">
        <v>105</v>
      </c>
      <c r="D19" s="13" t="s">
        <v>14</v>
      </c>
      <c r="E19" s="13" t="s">
        <v>14</v>
      </c>
      <c r="F19" s="13" t="s">
        <v>14</v>
      </c>
      <c r="G19" s="37">
        <f>VLOOKUP(B19,'[1]brokers'!$B$6:$H$56,7,0)</f>
        <v>37193880</v>
      </c>
      <c r="H19" s="37">
        <f>VLOOKUP(B19,'[1]brokers'!$B$6:$M$56,12,0)</f>
        <v>800000</v>
      </c>
      <c r="I19" s="15">
        <f>VLOOKUP(B19,'[1]brokers'!$B$6:$R$56,17,0)</f>
        <v>755158447.71</v>
      </c>
      <c r="J19" s="15">
        <v>0</v>
      </c>
      <c r="K19" s="15">
        <f>VLOOKUP(B19,'[1]brokers'!$B$6:$X$56,22,0)</f>
        <v>333200000</v>
      </c>
      <c r="L19" s="22">
        <f>VLOOKUP(B19,'[1]brokers'!$B$6:$Y$56,24,0)</f>
        <v>1126352327.71</v>
      </c>
      <c r="M19" s="22">
        <v>108362745353.88</v>
      </c>
      <c r="N19" s="26">
        <f>M19/$M$67</f>
        <v>0.08821377576492163</v>
      </c>
      <c r="Q19" s="19"/>
    </row>
    <row r="20" spans="1:17" ht="15">
      <c r="A20" s="25">
        <f t="shared" si="0"/>
        <v>5</v>
      </c>
      <c r="B20" s="11" t="s">
        <v>21</v>
      </c>
      <c r="C20" s="12" t="s">
        <v>22</v>
      </c>
      <c r="D20" s="13" t="s">
        <v>14</v>
      </c>
      <c r="E20" s="13" t="s">
        <v>14</v>
      </c>
      <c r="F20" s="14" t="s">
        <v>14</v>
      </c>
      <c r="G20" s="37">
        <f>VLOOKUP(B20,'[1]brokers'!$B$6:$H$56,7,0)</f>
        <v>0</v>
      </c>
      <c r="H20" s="37">
        <f>VLOOKUP(B20,'[1]brokers'!$B$6:$M$56,12,0)</f>
        <v>0</v>
      </c>
      <c r="I20" s="15">
        <f>VLOOKUP(B20,'[1]brokers'!$B$6:$R$56,17,0)</f>
        <v>141957570.36</v>
      </c>
      <c r="J20" s="15">
        <v>0</v>
      </c>
      <c r="K20" s="15">
        <f>VLOOKUP(B20,'[1]brokers'!$B$6:$X$56,22,0)</f>
        <v>111474000</v>
      </c>
      <c r="L20" s="22">
        <f>VLOOKUP(B20,'[1]brokers'!$B$6:$Y$56,24,0)</f>
        <v>253431570.36</v>
      </c>
      <c r="M20" s="22">
        <v>86025338956.78</v>
      </c>
      <c r="N20" s="26">
        <f>M20/$M$67</f>
        <v>0.0700297868612744</v>
      </c>
      <c r="Q20" s="19"/>
    </row>
    <row r="21" spans="1:17" ht="15">
      <c r="A21" s="25">
        <f t="shared" si="0"/>
        <v>6</v>
      </c>
      <c r="B21" s="11" t="s">
        <v>31</v>
      </c>
      <c r="C21" s="12" t="s">
        <v>111</v>
      </c>
      <c r="D21" s="13" t="s">
        <v>14</v>
      </c>
      <c r="E21" s="13" t="s">
        <v>14</v>
      </c>
      <c r="F21" s="13" t="s">
        <v>14</v>
      </c>
      <c r="G21" s="37">
        <f>VLOOKUP(B21,'[1]brokers'!$B$6:$H$56,7,0)</f>
        <v>19990068995</v>
      </c>
      <c r="H21" s="37">
        <f>VLOOKUP(B21,'[1]brokers'!$B$6:$M$56,12,0)</f>
        <v>3736200000</v>
      </c>
      <c r="I21" s="15">
        <f>VLOOKUP(B21,'[1]brokers'!$B$6:$R$56,17,0)</f>
        <v>2184317484.69</v>
      </c>
      <c r="J21" s="15">
        <v>0</v>
      </c>
      <c r="K21" s="15">
        <f>VLOOKUP(B21,'[1]brokers'!$B$6:$X$56,22,0)</f>
        <v>3149043800</v>
      </c>
      <c r="L21" s="22">
        <f>VLOOKUP(B21,'[1]brokers'!$B$6:$Y$56,24,0)</f>
        <v>29059630279.690002</v>
      </c>
      <c r="M21" s="22">
        <v>82517683766.67</v>
      </c>
      <c r="N21" s="26">
        <f>M21/$M$67</f>
        <v>0.0671743451004502</v>
      </c>
      <c r="Q21" s="19"/>
    </row>
    <row r="22" spans="1:17" ht="15">
      <c r="A22" s="25">
        <f t="shared" si="0"/>
        <v>7</v>
      </c>
      <c r="B22" s="11" t="s">
        <v>99</v>
      </c>
      <c r="C22" s="12" t="s">
        <v>100</v>
      </c>
      <c r="D22" s="13" t="s">
        <v>14</v>
      </c>
      <c r="E22" s="13" t="s">
        <v>14</v>
      </c>
      <c r="F22" s="13" t="s">
        <v>14</v>
      </c>
      <c r="G22" s="37">
        <f>VLOOKUP(B22,'[1]brokers'!$B$6:$H$56,7,0)</f>
        <v>148185</v>
      </c>
      <c r="H22" s="37">
        <f>VLOOKUP(B22,'[1]brokers'!$B$6:$M$56,12,0)</f>
        <v>10627300000</v>
      </c>
      <c r="I22" s="15">
        <f>VLOOKUP(B22,'[1]brokers'!$B$6:$R$56,17,0)</f>
        <v>116443726.06</v>
      </c>
      <c r="J22" s="15">
        <v>0</v>
      </c>
      <c r="K22" s="15">
        <f>VLOOKUP(B22,'[1]brokers'!$B$6:$X$56,22,0)</f>
        <v>564419600</v>
      </c>
      <c r="L22" s="22">
        <f>VLOOKUP(B22,'[1]brokers'!$B$6:$Y$56,24,0)</f>
        <v>11308311511.06</v>
      </c>
      <c r="M22" s="22">
        <v>76970725206.11</v>
      </c>
      <c r="N22" s="26">
        <f>M22/$M$67</f>
        <v>0.062658788051387</v>
      </c>
      <c r="Q22" s="19"/>
    </row>
    <row r="23" spans="1:17" ht="15">
      <c r="A23" s="25">
        <f t="shared" si="0"/>
        <v>8</v>
      </c>
      <c r="B23" s="11" t="s">
        <v>95</v>
      </c>
      <c r="C23" s="12" t="s">
        <v>96</v>
      </c>
      <c r="D23" s="13" t="s">
        <v>14</v>
      </c>
      <c r="E23" s="13" t="s">
        <v>14</v>
      </c>
      <c r="F23" s="13" t="s">
        <v>14</v>
      </c>
      <c r="G23" s="37">
        <f>VLOOKUP(B23,'[1]brokers'!$B$6:$H$56,7,0)</f>
        <v>1112254410</v>
      </c>
      <c r="H23" s="37">
        <f>VLOOKUP(B23,'[1]brokers'!$B$6:$M$56,12,0)</f>
        <v>7600000</v>
      </c>
      <c r="I23" s="15">
        <f>VLOOKUP(B23,'[1]brokers'!$B$6:$R$56,17,0)</f>
        <v>6150321506.549999</v>
      </c>
      <c r="J23" s="15">
        <v>0</v>
      </c>
      <c r="K23" s="15">
        <f>VLOOKUP(B23,'[1]brokers'!$B$6:$X$56,22,0)</f>
        <v>40236000</v>
      </c>
      <c r="L23" s="22">
        <f>VLOOKUP(B23,'[1]brokers'!$B$6:$Y$56,24,0)</f>
        <v>7310411916.549999</v>
      </c>
      <c r="M23" s="22">
        <v>72737057801.53001</v>
      </c>
      <c r="N23" s="26">
        <f>M23/$M$67</f>
        <v>0.0592123287920609</v>
      </c>
      <c r="Q23" s="19"/>
    </row>
    <row r="24" spans="1:17" ht="15">
      <c r="A24" s="25">
        <f t="shared" si="0"/>
        <v>9</v>
      </c>
      <c r="B24" s="11" t="s">
        <v>23</v>
      </c>
      <c r="C24" s="12" t="s">
        <v>104</v>
      </c>
      <c r="D24" s="13" t="s">
        <v>14</v>
      </c>
      <c r="E24" s="13" t="s">
        <v>14</v>
      </c>
      <c r="F24" s="14"/>
      <c r="G24" s="37">
        <f>VLOOKUP(B24,'[1]brokers'!$B$6:$H$56,7,0)</f>
        <v>30519080</v>
      </c>
      <c r="H24" s="37">
        <f>VLOOKUP(B24,'[1]brokers'!$B$6:$M$56,12,0)</f>
        <v>515300000</v>
      </c>
      <c r="I24" s="15">
        <f>VLOOKUP(B24,'[1]brokers'!$B$6:$R$56,17,0)</f>
        <v>212194353.44</v>
      </c>
      <c r="J24" s="15">
        <v>0</v>
      </c>
      <c r="K24" s="15">
        <f>VLOOKUP(B24,'[1]brokers'!$B$6:$X$56,22,0)</f>
        <v>0</v>
      </c>
      <c r="L24" s="22">
        <f>VLOOKUP(B24,'[1]brokers'!$B$6:$Y$56,24,0)</f>
        <v>758013433.44</v>
      </c>
      <c r="M24" s="22">
        <v>56420862865.33001</v>
      </c>
      <c r="N24" s="26">
        <f>M24/$M$67</f>
        <v>0.0459299672503859</v>
      </c>
      <c r="Q24" s="19"/>
    </row>
    <row r="25" spans="1:17" s="7" customFormat="1" ht="15">
      <c r="A25" s="25">
        <f t="shared" si="0"/>
        <v>10</v>
      </c>
      <c r="B25" s="11" t="s">
        <v>27</v>
      </c>
      <c r="C25" s="12" t="s">
        <v>28</v>
      </c>
      <c r="D25" s="13" t="s">
        <v>14</v>
      </c>
      <c r="E25" s="13" t="s">
        <v>14</v>
      </c>
      <c r="F25" s="13" t="s">
        <v>14</v>
      </c>
      <c r="G25" s="37">
        <f>VLOOKUP(B25,'[1]brokers'!$B$6:$H$56,7,0)</f>
        <v>307008240</v>
      </c>
      <c r="H25" s="37">
        <f>VLOOKUP(B25,'[1]brokers'!$B$6:$M$56,12,0)</f>
        <v>0</v>
      </c>
      <c r="I25" s="15">
        <f>VLOOKUP(B25,'[1]brokers'!$B$6:$R$56,17,0)</f>
        <v>2518956838.52</v>
      </c>
      <c r="J25" s="15">
        <v>0</v>
      </c>
      <c r="K25" s="15">
        <f>VLOOKUP(B25,'[1]brokers'!$B$6:$X$56,22,0)</f>
        <v>3119600</v>
      </c>
      <c r="L25" s="22">
        <f>VLOOKUP(B25,'[1]brokers'!$B$6:$Y$56,24,0)</f>
        <v>2829084678.52</v>
      </c>
      <c r="M25" s="22">
        <v>37155457222.14</v>
      </c>
      <c r="N25" s="26">
        <f>M25/$M$67</f>
        <v>0.030246771260115903</v>
      </c>
      <c r="O25" s="22"/>
      <c r="Q25" s="19"/>
    </row>
    <row r="26" spans="1:17" ht="15">
      <c r="A26" s="25">
        <f t="shared" si="0"/>
        <v>11</v>
      </c>
      <c r="B26" s="11" t="s">
        <v>15</v>
      </c>
      <c r="C26" s="12" t="s">
        <v>16</v>
      </c>
      <c r="D26" s="13" t="s">
        <v>14</v>
      </c>
      <c r="E26" s="13" t="s">
        <v>14</v>
      </c>
      <c r="F26" s="13" t="s">
        <v>14</v>
      </c>
      <c r="G26" s="37">
        <f>VLOOKUP(B26,'[1]brokers'!$B$6:$H$56,7,0)</f>
        <v>9762820</v>
      </c>
      <c r="H26" s="37">
        <f>VLOOKUP(B26,'[1]brokers'!$B$6:$M$56,12,0)</f>
        <v>0</v>
      </c>
      <c r="I26" s="15">
        <f>VLOOKUP(B26,'[1]brokers'!$B$6:$R$56,17,0)</f>
        <v>61638176.06</v>
      </c>
      <c r="J26" s="15">
        <v>0</v>
      </c>
      <c r="K26" s="15">
        <f>VLOOKUP(B26,'[1]brokers'!$B$6:$X$56,22,0)</f>
        <v>0</v>
      </c>
      <c r="L26" s="22">
        <f>VLOOKUP(B26,'[1]brokers'!$B$6:$Y$56,24,0)</f>
        <v>71400996.06</v>
      </c>
      <c r="M26" s="22">
        <v>19145324487.82</v>
      </c>
      <c r="N26" s="26">
        <f>M26/$M$67</f>
        <v>0.015585442725724971</v>
      </c>
      <c r="Q26" s="19"/>
    </row>
    <row r="27" spans="1:17" ht="15">
      <c r="A27" s="25">
        <f t="shared" si="0"/>
        <v>12</v>
      </c>
      <c r="B27" s="11" t="s">
        <v>70</v>
      </c>
      <c r="C27" s="12" t="s">
        <v>93</v>
      </c>
      <c r="D27" s="13" t="s">
        <v>14</v>
      </c>
      <c r="E27" s="13" t="s">
        <v>14</v>
      </c>
      <c r="F27" s="13" t="s">
        <v>14</v>
      </c>
      <c r="G27" s="37">
        <f>VLOOKUP(B27,'[1]brokers'!$B$6:$H$56,7,0)</f>
        <v>176180125</v>
      </c>
      <c r="H27" s="37">
        <f>VLOOKUP(B27,'[1]brokers'!$B$6:$M$56,12,0)</f>
        <v>0</v>
      </c>
      <c r="I27" s="15">
        <f>VLOOKUP(B27,'[1]brokers'!$B$6:$R$56,17,0)</f>
        <v>761007579.47</v>
      </c>
      <c r="J27" s="15">
        <v>0</v>
      </c>
      <c r="K27" s="15">
        <f>VLOOKUP(B27,'[1]brokers'!$B$6:$X$56,22,0)</f>
        <v>0</v>
      </c>
      <c r="L27" s="22">
        <f>VLOOKUP(B27,'[1]brokers'!$B$6:$Y$56,24,0)</f>
        <v>937187704.47</v>
      </c>
      <c r="M27" s="22">
        <v>14072142808.01</v>
      </c>
      <c r="N27" s="26">
        <f>M27/$M$67</f>
        <v>0.011455568481066552</v>
      </c>
      <c r="Q27" s="19"/>
    </row>
    <row r="28" spans="1:17" ht="15">
      <c r="A28" s="25">
        <f t="shared" si="0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37">
        <f>VLOOKUP(B28,'[1]brokers'!$B$6:$H$56,7,0)</f>
        <v>1980425</v>
      </c>
      <c r="H28" s="37">
        <f>VLOOKUP(B28,'[1]brokers'!$B$6:$M$56,12,0)</f>
        <v>0</v>
      </c>
      <c r="I28" s="15">
        <f>VLOOKUP(B28,'[1]brokers'!$B$6:$R$56,17,0)</f>
        <v>446984342.15</v>
      </c>
      <c r="J28" s="15">
        <v>0</v>
      </c>
      <c r="K28" s="15">
        <f>VLOOKUP(B28,'[1]brokers'!$B$6:$X$56,22,0)</f>
        <v>0</v>
      </c>
      <c r="L28" s="22">
        <f>VLOOKUP(B28,'[1]brokers'!$B$6:$Y$56,24,0)</f>
        <v>448964767.15</v>
      </c>
      <c r="M28" s="22">
        <v>6987569436.79</v>
      </c>
      <c r="N28" s="26">
        <f>M28/$M$67</f>
        <v>0.005688300729423538</v>
      </c>
      <c r="Q28" s="19"/>
    </row>
    <row r="29" spans="1:17" ht="15">
      <c r="A29" s="25">
        <f t="shared" si="0"/>
        <v>14</v>
      </c>
      <c r="B29" s="11" t="s">
        <v>72</v>
      </c>
      <c r="C29" s="12" t="s">
        <v>73</v>
      </c>
      <c r="D29" s="13" t="s">
        <v>14</v>
      </c>
      <c r="E29" s="13" t="s">
        <v>14</v>
      </c>
      <c r="F29" s="14"/>
      <c r="G29" s="37">
        <f>VLOOKUP(B29,'[1]brokers'!$B$6:$H$56,7,0)</f>
        <v>0</v>
      </c>
      <c r="H29" s="37">
        <f>VLOOKUP(B29,'[1]brokers'!$B$6:$M$56,12,0)</f>
        <v>0</v>
      </c>
      <c r="I29" s="15">
        <f>VLOOKUP(B29,'[1]brokers'!$B$6:$R$56,17,0)</f>
        <v>12353021.8</v>
      </c>
      <c r="J29" s="15">
        <v>0</v>
      </c>
      <c r="K29" s="15">
        <f>VLOOKUP(B29,'[1]brokers'!$B$6:$X$56,22,0)</f>
        <v>0</v>
      </c>
      <c r="L29" s="22">
        <f>VLOOKUP(B29,'[1]brokers'!$B$6:$Y$56,24,0)</f>
        <v>12353021.8</v>
      </c>
      <c r="M29" s="22">
        <v>5800466114.270001</v>
      </c>
      <c r="N29" s="26">
        <f>M29/$M$67</f>
        <v>0.004721927406556972</v>
      </c>
      <c r="Q29" s="19"/>
    </row>
    <row r="30" spans="1:17" ht="15">
      <c r="A30" s="25">
        <f t="shared" si="0"/>
        <v>15</v>
      </c>
      <c r="B30" s="11" t="s">
        <v>25</v>
      </c>
      <c r="C30" s="12" t="s">
        <v>26</v>
      </c>
      <c r="D30" s="13" t="s">
        <v>14</v>
      </c>
      <c r="E30" s="13" t="s">
        <v>14</v>
      </c>
      <c r="F30" s="13" t="s">
        <v>14</v>
      </c>
      <c r="G30" s="37">
        <f>VLOOKUP(B30,'[1]brokers'!$B$6:$H$56,7,0)</f>
        <v>17885245</v>
      </c>
      <c r="H30" s="37">
        <f>VLOOKUP(B30,'[1]brokers'!$B$6:$M$56,12,0)</f>
        <v>0</v>
      </c>
      <c r="I30" s="15">
        <f>VLOOKUP(B30,'[1]brokers'!$B$6:$R$56,17,0)</f>
        <v>116849923.97999999</v>
      </c>
      <c r="J30" s="15">
        <v>0</v>
      </c>
      <c r="K30" s="15">
        <f>VLOOKUP(B30,'[1]brokers'!$B$6:$X$56,22,0)</f>
        <v>0</v>
      </c>
      <c r="L30" s="22">
        <f>VLOOKUP(B30,'[1]brokers'!$B$6:$Y$56,24,0)</f>
        <v>134735168.98</v>
      </c>
      <c r="M30" s="22">
        <v>4071503450.35</v>
      </c>
      <c r="N30" s="26">
        <f>M30/$M$67</f>
        <v>0.0033144480718199113</v>
      </c>
      <c r="Q30" s="19"/>
    </row>
    <row r="31" spans="1:17" ht="15">
      <c r="A31" s="25">
        <f t="shared" si="0"/>
        <v>16</v>
      </c>
      <c r="B31" s="11" t="s">
        <v>107</v>
      </c>
      <c r="C31" s="12" t="s">
        <v>106</v>
      </c>
      <c r="D31" s="13" t="s">
        <v>14</v>
      </c>
      <c r="E31" s="14"/>
      <c r="F31" s="14"/>
      <c r="G31" s="37">
        <f>VLOOKUP(B31,'[1]brokers'!$B$6:$H$56,7,0)</f>
        <v>8320375</v>
      </c>
      <c r="H31" s="37">
        <f>VLOOKUP(B31,'[1]brokers'!$B$6:$M$56,12,0)</f>
        <v>8900000</v>
      </c>
      <c r="I31" s="15">
        <f>VLOOKUP(B31,'[1]brokers'!$B$6:$R$56,17,0)</f>
        <v>86333872.73</v>
      </c>
      <c r="J31" s="15">
        <v>0</v>
      </c>
      <c r="K31" s="15">
        <f>VLOOKUP(B31,'[1]brokers'!$B$6:$X$56,22,0)</f>
        <v>0</v>
      </c>
      <c r="L31" s="22">
        <f>VLOOKUP(B31,'[1]brokers'!$B$6:$Y$56,24,0)</f>
        <v>103554247.73</v>
      </c>
      <c r="M31" s="22">
        <v>3908853690.61</v>
      </c>
      <c r="N31" s="26">
        <f>M31/$M$67</f>
        <v>0.0031820414094834537</v>
      </c>
      <c r="Q31" s="19"/>
    </row>
    <row r="32" spans="1:17" ht="15">
      <c r="A32" s="25">
        <f t="shared" si="0"/>
        <v>17</v>
      </c>
      <c r="B32" s="11" t="s">
        <v>80</v>
      </c>
      <c r="C32" s="12" t="s">
        <v>81</v>
      </c>
      <c r="D32" s="13" t="s">
        <v>14</v>
      </c>
      <c r="E32" s="13" t="s">
        <v>14</v>
      </c>
      <c r="F32" s="13" t="s">
        <v>14</v>
      </c>
      <c r="G32" s="37">
        <f>VLOOKUP(B32,'[1]brokers'!$B$6:$H$56,7,0)</f>
        <v>54626060</v>
      </c>
      <c r="H32" s="37">
        <f>VLOOKUP(B32,'[1]brokers'!$B$6:$M$56,12,0)</f>
        <v>2000000</v>
      </c>
      <c r="I32" s="15">
        <f>VLOOKUP(B32,'[1]brokers'!$B$6:$R$56,17,0)</f>
        <v>155863838.01</v>
      </c>
      <c r="J32" s="15">
        <v>0</v>
      </c>
      <c r="K32" s="15">
        <f>VLOOKUP(B32,'[1]brokers'!$B$6:$X$56,22,0)</f>
        <v>0</v>
      </c>
      <c r="L32" s="22">
        <f>VLOOKUP(B32,'[1]brokers'!$B$6:$Y$56,24,0)</f>
        <v>212489898.01</v>
      </c>
      <c r="M32" s="22">
        <v>3526822752.3100004</v>
      </c>
      <c r="N32" s="26">
        <f>M32/$M$67</f>
        <v>0.0028710453063817516</v>
      </c>
      <c r="Q32" s="19"/>
    </row>
    <row r="33" spans="1:17" ht="15">
      <c r="A33" s="25">
        <f t="shared" si="0"/>
        <v>18</v>
      </c>
      <c r="B33" s="11" t="s">
        <v>17</v>
      </c>
      <c r="C33" s="12" t="s">
        <v>18</v>
      </c>
      <c r="D33" s="13" t="s">
        <v>14</v>
      </c>
      <c r="E33" s="13" t="s">
        <v>14</v>
      </c>
      <c r="F33" s="13" t="s">
        <v>14</v>
      </c>
      <c r="G33" s="37">
        <f>VLOOKUP(B33,'[1]brokers'!$B$6:$H$56,7,0)</f>
        <v>55546990</v>
      </c>
      <c r="H33" s="37">
        <f>VLOOKUP(B33,'[1]brokers'!$B$6:$M$56,12,0)</f>
        <v>3101900000</v>
      </c>
      <c r="I33" s="15">
        <f>VLOOKUP(B33,'[1]brokers'!$B$6:$R$56,17,0)</f>
        <v>106751231.38</v>
      </c>
      <c r="J33" s="15">
        <v>0</v>
      </c>
      <c r="K33" s="15">
        <f>VLOOKUP(B33,'[1]brokers'!$B$6:$X$56,22,0)</f>
        <v>0</v>
      </c>
      <c r="L33" s="22">
        <f>VLOOKUP(B33,'[1]brokers'!$B$6:$Y$56,24,0)</f>
        <v>3264198221.38</v>
      </c>
      <c r="M33" s="22">
        <v>3445461420.84</v>
      </c>
      <c r="N33" s="26">
        <f>M33/$M$67</f>
        <v>0.0028048123014242678</v>
      </c>
      <c r="Q33" s="19"/>
    </row>
    <row r="34" spans="1:17" ht="15">
      <c r="A34" s="25">
        <f t="shared" si="0"/>
        <v>19</v>
      </c>
      <c r="B34" s="11" t="s">
        <v>74</v>
      </c>
      <c r="C34" s="12" t="s">
        <v>75</v>
      </c>
      <c r="D34" s="13" t="s">
        <v>14</v>
      </c>
      <c r="E34" s="14"/>
      <c r="F34" s="14"/>
      <c r="G34" s="37">
        <f>VLOOKUP(B34,'[1]brokers'!$B$6:$H$56,7,0)</f>
        <v>617715</v>
      </c>
      <c r="H34" s="37">
        <f>VLOOKUP(B34,'[1]brokers'!$B$6:$M$56,12,0)</f>
        <v>0</v>
      </c>
      <c r="I34" s="15">
        <f>VLOOKUP(B34,'[1]brokers'!$B$6:$R$56,17,0)</f>
        <v>96442340</v>
      </c>
      <c r="J34" s="15">
        <v>0</v>
      </c>
      <c r="K34" s="15">
        <f>VLOOKUP(B34,'[1]brokers'!$B$6:$X$56,22,0)</f>
        <v>0</v>
      </c>
      <c r="L34" s="22">
        <f>VLOOKUP(B34,'[1]brokers'!$B$6:$Y$56,24,0)</f>
        <v>97060055</v>
      </c>
      <c r="M34" s="22">
        <v>1600751751.73</v>
      </c>
      <c r="N34" s="26">
        <f>M34/$M$67</f>
        <v>0.001303107960409012</v>
      </c>
      <c r="Q34" s="19"/>
    </row>
    <row r="35" spans="1:17" ht="15">
      <c r="A35" s="25">
        <f t="shared" si="0"/>
        <v>20</v>
      </c>
      <c r="B35" s="11" t="s">
        <v>29</v>
      </c>
      <c r="C35" s="12" t="s">
        <v>30</v>
      </c>
      <c r="D35" s="13" t="s">
        <v>14</v>
      </c>
      <c r="E35" s="14"/>
      <c r="F35" s="14"/>
      <c r="G35" s="37">
        <f>VLOOKUP(B35,'[1]brokers'!$B$6:$H$56,7,0)</f>
        <v>452510</v>
      </c>
      <c r="H35" s="37">
        <f>VLOOKUP(B35,'[1]brokers'!$B$6:$M$56,12,0)</f>
        <v>0</v>
      </c>
      <c r="I35" s="15">
        <f>VLOOKUP(B35,'[1]brokers'!$B$6:$R$56,17,0)</f>
        <v>46222904.54</v>
      </c>
      <c r="J35" s="15">
        <v>0</v>
      </c>
      <c r="K35" s="15">
        <f>VLOOKUP(B35,'[1]brokers'!$B$6:$X$56,22,0)</f>
        <v>0</v>
      </c>
      <c r="L35" s="22">
        <f>VLOOKUP(B35,'[1]brokers'!$B$6:$Y$56,24,0)</f>
        <v>46675414.54</v>
      </c>
      <c r="M35" s="22">
        <v>933611523.47</v>
      </c>
      <c r="N35" s="26">
        <f>M35/$M$67</f>
        <v>0.0007600157906112019</v>
      </c>
      <c r="Q35" s="19"/>
    </row>
    <row r="36" spans="1:17" ht="15">
      <c r="A36" s="25">
        <f t="shared" si="0"/>
        <v>21</v>
      </c>
      <c r="B36" s="11" t="s">
        <v>87</v>
      </c>
      <c r="C36" s="12" t="s">
        <v>88</v>
      </c>
      <c r="D36" s="13" t="s">
        <v>14</v>
      </c>
      <c r="E36" s="14"/>
      <c r="F36" s="14"/>
      <c r="G36" s="37">
        <f>VLOOKUP(B36,'[1]brokers'!$B$6:$H$56,7,0)</f>
        <v>0</v>
      </c>
      <c r="H36" s="37">
        <f>VLOOKUP(B36,'[1]brokers'!$B$6:$M$56,12,0)</f>
        <v>0</v>
      </c>
      <c r="I36" s="15">
        <f>VLOOKUP(B36,'[1]brokers'!$B$6:$R$56,17,0)</f>
        <v>0</v>
      </c>
      <c r="J36" s="15">
        <v>0</v>
      </c>
      <c r="K36" s="15">
        <f>VLOOKUP(B36,'[1]brokers'!$B$6:$X$56,22,0)</f>
        <v>0</v>
      </c>
      <c r="L36" s="22">
        <f>VLOOKUP(B36,'[1]brokers'!$B$6:$Y$56,24,0)</f>
        <v>0</v>
      </c>
      <c r="M36" s="22">
        <v>628593536.79</v>
      </c>
      <c r="N36" s="26">
        <f>M36/$M$67</f>
        <v>0.0005117128503950978</v>
      </c>
      <c r="Q36" s="19"/>
    </row>
    <row r="37" spans="1:17" ht="15">
      <c r="A37" s="25">
        <f t="shared" si="0"/>
        <v>22</v>
      </c>
      <c r="B37" s="11" t="s">
        <v>38</v>
      </c>
      <c r="C37" s="12" t="s">
        <v>39</v>
      </c>
      <c r="D37" s="13" t="s">
        <v>14</v>
      </c>
      <c r="E37" s="13" t="s">
        <v>14</v>
      </c>
      <c r="F37" s="14"/>
      <c r="G37" s="37">
        <f>VLOOKUP(B37,'[1]brokers'!$B$6:$H$56,7,0)</f>
        <v>0</v>
      </c>
      <c r="H37" s="37">
        <f>VLOOKUP(B37,'[1]brokers'!$B$6:$M$56,12,0)</f>
        <v>0</v>
      </c>
      <c r="I37" s="15">
        <f>VLOOKUP(B37,'[1]brokers'!$B$6:$R$56,17,0)</f>
        <v>3750000</v>
      </c>
      <c r="J37" s="15">
        <v>0</v>
      </c>
      <c r="K37" s="15">
        <f>VLOOKUP(B37,'[1]brokers'!$B$6:$X$56,22,0)</f>
        <v>0</v>
      </c>
      <c r="L37" s="22">
        <f>VLOOKUP(B37,'[1]brokers'!$B$6:$Y$56,24,0)</f>
        <v>3750000</v>
      </c>
      <c r="M37" s="22">
        <v>581095331.3199999</v>
      </c>
      <c r="N37" s="26">
        <f>M37/$M$67</f>
        <v>0.0004730464615648453</v>
      </c>
      <c r="Q37" s="19"/>
    </row>
    <row r="38" spans="1:17" ht="15">
      <c r="A38" s="25">
        <f t="shared" si="0"/>
        <v>23</v>
      </c>
      <c r="B38" s="11" t="s">
        <v>53</v>
      </c>
      <c r="C38" s="12" t="s">
        <v>54</v>
      </c>
      <c r="D38" s="13" t="s">
        <v>14</v>
      </c>
      <c r="E38" s="14"/>
      <c r="F38" s="14"/>
      <c r="G38" s="37">
        <f>VLOOKUP(B38,'[1]brokers'!$B$6:$H$56,7,0)</f>
        <v>22200</v>
      </c>
      <c r="H38" s="37">
        <f>VLOOKUP(B38,'[1]brokers'!$B$6:$M$56,12,0)</f>
        <v>0</v>
      </c>
      <c r="I38" s="15">
        <f>VLOOKUP(B38,'[1]brokers'!$B$6:$R$56,17,0)</f>
        <v>8603563.97</v>
      </c>
      <c r="J38" s="15">
        <v>0</v>
      </c>
      <c r="K38" s="15">
        <f>VLOOKUP(B38,'[1]brokers'!$B$6:$X$56,22,0)</f>
        <v>0</v>
      </c>
      <c r="L38" s="22">
        <f>VLOOKUP(B38,'[1]brokers'!$B$6:$Y$56,24,0)</f>
        <v>8625763.97</v>
      </c>
      <c r="M38" s="22">
        <v>530750187.93</v>
      </c>
      <c r="N38" s="26">
        <f>M38/$M$67</f>
        <v>0.00043206249447029754</v>
      </c>
      <c r="Q38" s="19"/>
    </row>
    <row r="39" spans="1:17" ht="15">
      <c r="A39" s="25">
        <f t="shared" si="0"/>
        <v>24</v>
      </c>
      <c r="B39" s="11" t="s">
        <v>41</v>
      </c>
      <c r="C39" s="12" t="s">
        <v>42</v>
      </c>
      <c r="D39" s="13" t="s">
        <v>14</v>
      </c>
      <c r="E39" s="14"/>
      <c r="F39" s="14"/>
      <c r="G39" s="37">
        <f>VLOOKUP(B39,'[1]brokers'!$B$6:$H$56,7,0)</f>
        <v>7665845</v>
      </c>
      <c r="H39" s="37">
        <f>VLOOKUP(B39,'[1]brokers'!$B$6:$M$56,12,0)</f>
        <v>0</v>
      </c>
      <c r="I39" s="15">
        <f>VLOOKUP(B39,'[1]brokers'!$B$6:$R$56,17,0)</f>
        <v>5630908.46</v>
      </c>
      <c r="J39" s="15">
        <v>0</v>
      </c>
      <c r="K39" s="15">
        <f>VLOOKUP(B39,'[1]brokers'!$B$6:$X$56,22,0)</f>
        <v>0</v>
      </c>
      <c r="L39" s="22">
        <f>VLOOKUP(B39,'[1]brokers'!$B$6:$Y$56,24,0)</f>
        <v>13296753.46</v>
      </c>
      <c r="M39" s="22">
        <v>454279293.76</v>
      </c>
      <c r="N39" s="26">
        <f>M39/$M$67</f>
        <v>0.00036981059886885504</v>
      </c>
      <c r="O39" s="1"/>
      <c r="Q39" s="19"/>
    </row>
    <row r="40" spans="1:17" ht="15">
      <c r="A40" s="25">
        <f t="shared" si="0"/>
        <v>25</v>
      </c>
      <c r="B40" s="11" t="s">
        <v>32</v>
      </c>
      <c r="C40" s="12" t="s">
        <v>33</v>
      </c>
      <c r="D40" s="13" t="s">
        <v>14</v>
      </c>
      <c r="E40" s="14"/>
      <c r="F40" s="14"/>
      <c r="G40" s="37">
        <f>VLOOKUP(B40,'[1]brokers'!$B$6:$H$56,7,0)</f>
        <v>1168645</v>
      </c>
      <c r="H40" s="37">
        <f>VLOOKUP(B40,'[1]brokers'!$B$6:$M$56,12,0)</f>
        <v>0</v>
      </c>
      <c r="I40" s="15">
        <f>VLOOKUP(B40,'[1]brokers'!$B$6:$R$56,17,0)</f>
        <v>8239474.81</v>
      </c>
      <c r="J40" s="15">
        <v>0</v>
      </c>
      <c r="K40" s="15">
        <f>VLOOKUP(B40,'[1]brokers'!$B$6:$X$56,22,0)</f>
        <v>0</v>
      </c>
      <c r="L40" s="22">
        <f>VLOOKUP(B40,'[1]brokers'!$B$6:$Y$56,24,0)</f>
        <v>9408119.809999999</v>
      </c>
      <c r="M40" s="22">
        <v>446316054.46000004</v>
      </c>
      <c r="N40" s="26">
        <f>M40/$M$67</f>
        <v>0.0003633280443370502</v>
      </c>
      <c r="Q40" s="19"/>
    </row>
    <row r="41" spans="1:17" ht="15">
      <c r="A41" s="25">
        <f t="shared" si="0"/>
        <v>26</v>
      </c>
      <c r="B41" s="11" t="s">
        <v>51</v>
      </c>
      <c r="C41" s="12" t="s">
        <v>52</v>
      </c>
      <c r="D41" s="13" t="s">
        <v>14</v>
      </c>
      <c r="E41" s="14"/>
      <c r="F41" s="13" t="s">
        <v>14</v>
      </c>
      <c r="G41" s="37">
        <f>VLOOKUP(B41,'[1]brokers'!$B$6:$H$56,7,0)</f>
        <v>0</v>
      </c>
      <c r="H41" s="37">
        <f>VLOOKUP(B41,'[1]brokers'!$B$6:$M$56,12,0)</f>
        <v>0</v>
      </c>
      <c r="I41" s="15">
        <f>VLOOKUP(B41,'[1]brokers'!$B$6:$R$56,17,0)</f>
        <v>42843800.79</v>
      </c>
      <c r="J41" s="15">
        <v>0</v>
      </c>
      <c r="K41" s="15">
        <f>VLOOKUP(B41,'[1]brokers'!$B$6:$X$56,22,0)</f>
        <v>0</v>
      </c>
      <c r="L41" s="22">
        <f>VLOOKUP(B41,'[1]brokers'!$B$6:$Y$56,24,0)</f>
        <v>42843800.79</v>
      </c>
      <c r="M41" s="22">
        <v>445770325.79</v>
      </c>
      <c r="N41" s="26">
        <f>M41/$M$67</f>
        <v>0.0003628837884595652</v>
      </c>
      <c r="Q41" s="19"/>
    </row>
    <row r="42" spans="1:17" ht="15">
      <c r="A42" s="25">
        <v>27</v>
      </c>
      <c r="B42" s="11" t="s">
        <v>85</v>
      </c>
      <c r="C42" s="12" t="s">
        <v>86</v>
      </c>
      <c r="D42" s="13" t="s">
        <v>14</v>
      </c>
      <c r="E42" s="14"/>
      <c r="F42" s="14"/>
      <c r="G42" s="37">
        <f>VLOOKUP(B42,'[1]brokers'!$B$6:$H$56,7,0)</f>
        <v>18332390</v>
      </c>
      <c r="H42" s="37">
        <f>VLOOKUP(B42,'[1]brokers'!$B$6:$M$56,12,0)</f>
        <v>0</v>
      </c>
      <c r="I42" s="15">
        <f>VLOOKUP(B42,'[1]brokers'!$B$6:$R$56,17,0)</f>
        <v>148206180.78</v>
      </c>
      <c r="J42" s="15">
        <v>0</v>
      </c>
      <c r="K42" s="15">
        <f>VLOOKUP(B42,'[1]brokers'!$B$6:$X$56,22,0)</f>
        <v>0</v>
      </c>
      <c r="L42" s="22">
        <f>VLOOKUP(B42,'[1]brokers'!$B$6:$Y$56,24,0)</f>
        <v>166538570.78</v>
      </c>
      <c r="M42" s="22">
        <v>276605508.88</v>
      </c>
      <c r="N42" s="26">
        <f>M42/$M$67</f>
        <v>0.00022517347872645684</v>
      </c>
      <c r="Q42" s="19"/>
    </row>
    <row r="43" spans="1:17" ht="15">
      <c r="A43" s="25">
        <f t="shared" si="0"/>
        <v>28</v>
      </c>
      <c r="B43" s="11" t="s">
        <v>58</v>
      </c>
      <c r="C43" s="12" t="s">
        <v>59</v>
      </c>
      <c r="D43" s="13" t="s">
        <v>14</v>
      </c>
      <c r="E43" s="14"/>
      <c r="F43" s="14"/>
      <c r="G43" s="37">
        <f>VLOOKUP(B43,'[1]brokers'!$B$6:$H$56,7,0)</f>
        <v>5262140</v>
      </c>
      <c r="H43" s="37">
        <f>VLOOKUP(B43,'[1]brokers'!$B$6:$M$56,12,0)</f>
        <v>0</v>
      </c>
      <c r="I43" s="15">
        <f>VLOOKUP(B43,'[1]brokers'!$B$6:$R$56,17,0)</f>
        <v>3249991.45</v>
      </c>
      <c r="J43" s="15">
        <v>0</v>
      </c>
      <c r="K43" s="15">
        <f>VLOOKUP(B43,'[1]brokers'!$B$6:$X$56,22,0)</f>
        <v>0</v>
      </c>
      <c r="L43" s="22">
        <f>VLOOKUP(B43,'[1]brokers'!$B$6:$Y$56,24,0)</f>
        <v>8512131.45</v>
      </c>
      <c r="M43" s="22">
        <v>269234427.54</v>
      </c>
      <c r="N43" s="26">
        <f>M43/$M$67</f>
        <v>0.0002191729762996468</v>
      </c>
      <c r="Q43" s="19"/>
    </row>
    <row r="44" spans="1:17" ht="15">
      <c r="A44" s="25">
        <f t="shared" si="0"/>
        <v>29</v>
      </c>
      <c r="B44" s="11" t="s">
        <v>43</v>
      </c>
      <c r="C44" s="12" t="s">
        <v>44</v>
      </c>
      <c r="D44" s="13" t="s">
        <v>14</v>
      </c>
      <c r="E44" s="14"/>
      <c r="F44" s="14"/>
      <c r="G44" s="37">
        <f>VLOOKUP(B44,'[1]brokers'!$B$6:$H$56,7,0)</f>
        <v>0</v>
      </c>
      <c r="H44" s="37">
        <f>VLOOKUP(B44,'[1]brokers'!$B$6:$M$56,12,0)</f>
        <v>0</v>
      </c>
      <c r="I44" s="15">
        <f>VLOOKUP(B44,'[1]brokers'!$B$6:$R$56,17,0)</f>
        <v>0</v>
      </c>
      <c r="J44" s="15">
        <v>0</v>
      </c>
      <c r="K44" s="15">
        <f>VLOOKUP(B44,'[1]brokers'!$B$6:$X$56,22,0)</f>
        <v>0</v>
      </c>
      <c r="L44" s="22">
        <f>VLOOKUP(B44,'[1]brokers'!$B$6:$Y$56,24,0)</f>
        <v>0</v>
      </c>
      <c r="M44" s="22">
        <v>264587586.00000003</v>
      </c>
      <c r="N44" s="26">
        <f>M44/$M$67</f>
        <v>0.00021539016850637778</v>
      </c>
      <c r="Q44" s="19"/>
    </row>
    <row r="45" spans="1:17" ht="15">
      <c r="A45" s="25">
        <f t="shared" si="0"/>
        <v>30</v>
      </c>
      <c r="B45" s="11" t="s">
        <v>83</v>
      </c>
      <c r="C45" s="12" t="s">
        <v>84</v>
      </c>
      <c r="D45" s="13" t="s">
        <v>14</v>
      </c>
      <c r="E45" s="13" t="s">
        <v>14</v>
      </c>
      <c r="F45" s="13" t="s">
        <v>14</v>
      </c>
      <c r="G45" s="37">
        <f>VLOOKUP(B45,'[1]brokers'!$B$6:$H$56,7,0)</f>
        <v>0</v>
      </c>
      <c r="H45" s="37">
        <f>VLOOKUP(B45,'[1]brokers'!$B$6:$M$56,12,0)</f>
        <v>0</v>
      </c>
      <c r="I45" s="15">
        <f>VLOOKUP(B45,'[1]brokers'!$B$6:$R$56,17,0)</f>
        <v>7602444.26</v>
      </c>
      <c r="J45" s="15">
        <v>0</v>
      </c>
      <c r="K45" s="15">
        <f>VLOOKUP(B45,'[1]brokers'!$B$6:$X$56,22,0)</f>
        <v>0</v>
      </c>
      <c r="L45" s="22">
        <f>VLOOKUP(B45,'[1]brokers'!$B$6:$Y$56,24,0)</f>
        <v>7602444.26</v>
      </c>
      <c r="M45" s="22">
        <v>256186313.86</v>
      </c>
      <c r="N45" s="26">
        <f>M45/$M$67</f>
        <v>0.0002085510289637443</v>
      </c>
      <c r="Q45" s="19"/>
    </row>
    <row r="46" spans="1:17" ht="15">
      <c r="A46" s="25">
        <f t="shared" si="0"/>
        <v>31</v>
      </c>
      <c r="B46" s="11" t="s">
        <v>49</v>
      </c>
      <c r="C46" s="12" t="s">
        <v>50</v>
      </c>
      <c r="D46" s="13" t="s">
        <v>14</v>
      </c>
      <c r="E46" s="14"/>
      <c r="F46" s="14"/>
      <c r="G46" s="37">
        <f>VLOOKUP(B46,'[1]brokers'!$B$6:$H$56,7,0)</f>
        <v>0</v>
      </c>
      <c r="H46" s="37">
        <f>VLOOKUP(B46,'[1]brokers'!$B$6:$M$56,12,0)</f>
        <v>0</v>
      </c>
      <c r="I46" s="15">
        <f>VLOOKUP(B46,'[1]brokers'!$B$6:$R$56,17,0)</f>
        <v>3726910</v>
      </c>
      <c r="J46" s="15">
        <v>0</v>
      </c>
      <c r="K46" s="15">
        <f>VLOOKUP(B46,'[1]brokers'!$B$6:$X$56,22,0)</f>
        <v>0</v>
      </c>
      <c r="L46" s="22">
        <f>VLOOKUP(B46,'[1]brokers'!$B$6:$Y$56,24,0)</f>
        <v>3726910</v>
      </c>
      <c r="M46" s="22">
        <v>246952652.86</v>
      </c>
      <c r="N46" s="26">
        <f>M46/$M$67</f>
        <v>0.00020103427495125344</v>
      </c>
      <c r="Q46" s="19"/>
    </row>
    <row r="47" spans="1:17" ht="15">
      <c r="A47" s="25">
        <f t="shared" si="0"/>
        <v>32</v>
      </c>
      <c r="B47" s="11" t="s">
        <v>62</v>
      </c>
      <c r="C47" s="12" t="s">
        <v>63</v>
      </c>
      <c r="D47" s="13" t="s">
        <v>14</v>
      </c>
      <c r="E47" s="14"/>
      <c r="F47" s="14"/>
      <c r="G47" s="37">
        <f>VLOOKUP(B47,'[1]brokers'!$B$6:$H$56,7,0)</f>
        <v>0</v>
      </c>
      <c r="H47" s="37">
        <f>VLOOKUP(B47,'[1]brokers'!$B$6:$M$56,12,0)</f>
        <v>0</v>
      </c>
      <c r="I47" s="15">
        <f>VLOOKUP(B47,'[1]brokers'!$B$6:$R$56,17,0)</f>
        <v>4494386.05</v>
      </c>
      <c r="J47" s="15">
        <v>0</v>
      </c>
      <c r="K47" s="15">
        <f>VLOOKUP(B47,'[1]brokers'!$B$6:$X$56,22,0)</f>
        <v>0</v>
      </c>
      <c r="L47" s="22">
        <f>VLOOKUP(B47,'[1]brokers'!$B$6:$Y$56,24,0)</f>
        <v>4494386.05</v>
      </c>
      <c r="M47" s="22">
        <v>216449329.41</v>
      </c>
      <c r="N47" s="26">
        <f>M47/$M$67</f>
        <v>0.0001762027396656182</v>
      </c>
      <c r="Q47" s="19"/>
    </row>
    <row r="48" spans="1:17" ht="15">
      <c r="A48" s="25">
        <f t="shared" si="0"/>
        <v>33</v>
      </c>
      <c r="B48" s="11" t="s">
        <v>78</v>
      </c>
      <c r="C48" s="12" t="s">
        <v>79</v>
      </c>
      <c r="D48" s="13" t="s">
        <v>14</v>
      </c>
      <c r="E48" s="14"/>
      <c r="F48" s="14"/>
      <c r="G48" s="37">
        <f>VLOOKUP(B48,'[1]brokers'!$B$6:$H$56,7,0)</f>
        <v>0</v>
      </c>
      <c r="H48" s="37">
        <f>VLOOKUP(B48,'[1]brokers'!$B$6:$M$56,12,0)</f>
        <v>0</v>
      </c>
      <c r="I48" s="15">
        <f>VLOOKUP(B48,'[1]brokers'!$B$6:$R$56,17,0)</f>
        <v>0</v>
      </c>
      <c r="J48" s="15">
        <v>0</v>
      </c>
      <c r="K48" s="15">
        <f>VLOOKUP(B48,'[1]brokers'!$B$6:$X$56,22,0)</f>
        <v>0</v>
      </c>
      <c r="L48" s="22">
        <f>VLOOKUP(B48,'[1]brokers'!$B$6:$Y$56,24,0)</f>
        <v>0</v>
      </c>
      <c r="M48" s="22">
        <v>208155597.9</v>
      </c>
      <c r="N48" s="26">
        <f>M48/$M$67</f>
        <v>0.00016945114464753013</v>
      </c>
      <c r="Q48" s="19"/>
    </row>
    <row r="49" spans="1:17" ht="15">
      <c r="A49" s="25">
        <f t="shared" si="0"/>
        <v>34</v>
      </c>
      <c r="B49" s="11" t="s">
        <v>40</v>
      </c>
      <c r="C49" s="12" t="s">
        <v>114</v>
      </c>
      <c r="D49" s="13" t="s">
        <v>14</v>
      </c>
      <c r="E49" s="14"/>
      <c r="F49" s="14"/>
      <c r="G49" s="37">
        <f>VLOOKUP(B49,'[1]brokers'!$B$6:$H$56,7,0)</f>
        <v>0</v>
      </c>
      <c r="H49" s="37">
        <f>VLOOKUP(B49,'[1]brokers'!$B$6:$M$56,12,0)</f>
        <v>0</v>
      </c>
      <c r="I49" s="15">
        <f>VLOOKUP(B49,'[1]brokers'!$B$6:$R$56,17,0)</f>
        <v>9735290.75</v>
      </c>
      <c r="J49" s="15">
        <v>0</v>
      </c>
      <c r="K49" s="15">
        <f>VLOOKUP(B49,'[1]brokers'!$B$6:$X$56,22,0)</f>
        <v>0</v>
      </c>
      <c r="L49" s="22">
        <f>VLOOKUP(B49,'[1]brokers'!$B$6:$Y$56,24,0)</f>
        <v>9735290.75</v>
      </c>
      <c r="M49" s="22">
        <v>203126954.78</v>
      </c>
      <c r="N49" s="26">
        <f>M49/$M$67</f>
        <v>0.00016535752746257558</v>
      </c>
      <c r="Q49" s="19"/>
    </row>
    <row r="50" spans="1:17" ht="15">
      <c r="A50" s="25">
        <f t="shared" si="0"/>
        <v>35</v>
      </c>
      <c r="B50" s="11" t="s">
        <v>64</v>
      </c>
      <c r="C50" s="12" t="s">
        <v>65</v>
      </c>
      <c r="D50" s="13" t="s">
        <v>14</v>
      </c>
      <c r="E50" s="14"/>
      <c r="F50" s="14"/>
      <c r="G50" s="37">
        <f>VLOOKUP(B50,'[1]brokers'!$B$6:$H$56,7,0)</f>
        <v>0</v>
      </c>
      <c r="H50" s="37">
        <f>VLOOKUP(B50,'[1]brokers'!$B$6:$M$56,12,0)</f>
        <v>0</v>
      </c>
      <c r="I50" s="15">
        <f>VLOOKUP(B50,'[1]brokers'!$B$6:$R$56,17,0)</f>
        <v>264600</v>
      </c>
      <c r="J50" s="15">
        <v>0</v>
      </c>
      <c r="K50" s="15">
        <f>VLOOKUP(B50,'[1]brokers'!$B$6:$X$56,22,0)</f>
        <v>0</v>
      </c>
      <c r="L50" s="22">
        <f>VLOOKUP(B50,'[1]brokers'!$B$6:$Y$56,24,0)</f>
        <v>264600</v>
      </c>
      <c r="M50" s="22">
        <v>179353045.12</v>
      </c>
      <c r="N50" s="26">
        <f>M50/$M$67</f>
        <v>0.00014600413872224821</v>
      </c>
      <c r="Q50" s="19"/>
    </row>
    <row r="51" spans="1:17" ht="15">
      <c r="A51" s="25">
        <f t="shared" si="0"/>
        <v>36</v>
      </c>
      <c r="B51" s="11" t="s">
        <v>47</v>
      </c>
      <c r="C51" s="12" t="s">
        <v>48</v>
      </c>
      <c r="D51" s="13" t="s">
        <v>14</v>
      </c>
      <c r="E51" s="14"/>
      <c r="F51" s="14"/>
      <c r="G51" s="37">
        <f>VLOOKUP(B51,'[1]brokers'!$B$6:$H$56,7,0)</f>
        <v>0</v>
      </c>
      <c r="H51" s="37">
        <f>VLOOKUP(B51,'[1]brokers'!$B$6:$M$56,12,0)</f>
        <v>0</v>
      </c>
      <c r="I51" s="15">
        <f>VLOOKUP(B51,'[1]brokers'!$B$6:$R$56,17,0)</f>
        <v>2224387</v>
      </c>
      <c r="J51" s="15">
        <v>0</v>
      </c>
      <c r="K51" s="15">
        <f>VLOOKUP(B51,'[1]brokers'!$B$6:$X$56,22,0)</f>
        <v>0</v>
      </c>
      <c r="L51" s="22">
        <f>VLOOKUP(B51,'[1]brokers'!$B$6:$Y$56,24,0)</f>
        <v>2224387</v>
      </c>
      <c r="M51" s="22">
        <v>111654372.78999999</v>
      </c>
      <c r="N51" s="26">
        <f>M51/$M$67</f>
        <v>9.089335797376382E-05</v>
      </c>
      <c r="Q51" s="19"/>
    </row>
    <row r="52" spans="1:17" ht="15">
      <c r="A52" s="25">
        <f t="shared" si="0"/>
        <v>37</v>
      </c>
      <c r="B52" s="11" t="s">
        <v>66</v>
      </c>
      <c r="C52" s="12" t="s">
        <v>67</v>
      </c>
      <c r="D52" s="13" t="s">
        <v>14</v>
      </c>
      <c r="E52" s="14"/>
      <c r="F52" s="14"/>
      <c r="G52" s="37">
        <f>VLOOKUP(B52,'[1]brokers'!$B$6:$H$56,7,0)</f>
        <v>0</v>
      </c>
      <c r="H52" s="37">
        <f>VLOOKUP(B52,'[1]brokers'!$B$6:$M$56,12,0)</f>
        <v>0</v>
      </c>
      <c r="I52" s="15">
        <f>VLOOKUP(B52,'[1]brokers'!$B$6:$R$56,17,0)</f>
        <v>0</v>
      </c>
      <c r="J52" s="15">
        <v>0</v>
      </c>
      <c r="K52" s="15">
        <f>VLOOKUP(B52,'[1]brokers'!$B$6:$X$56,22,0)</f>
        <v>0</v>
      </c>
      <c r="L52" s="22">
        <f>VLOOKUP(B52,'[1]brokers'!$B$6:$Y$56,24,0)</f>
        <v>0</v>
      </c>
      <c r="M52" s="22">
        <v>70915664.7</v>
      </c>
      <c r="N52" s="26">
        <f>M52/$M$67</f>
        <v>5.772960553589535E-05</v>
      </c>
      <c r="Q52" s="19"/>
    </row>
    <row r="53" spans="1:17" ht="15">
      <c r="A53" s="25">
        <f t="shared" si="0"/>
        <v>38</v>
      </c>
      <c r="B53" s="11" t="s">
        <v>34</v>
      </c>
      <c r="C53" s="12" t="s">
        <v>35</v>
      </c>
      <c r="D53" s="13" t="s">
        <v>14</v>
      </c>
      <c r="E53" s="13" t="s">
        <v>14</v>
      </c>
      <c r="F53" s="13" t="s">
        <v>14</v>
      </c>
      <c r="G53" s="37">
        <f>VLOOKUP(B53,'[1]brokers'!$B$6:$H$56,7,0)</f>
        <v>0</v>
      </c>
      <c r="H53" s="37">
        <f>VLOOKUP(B53,'[1]brokers'!$B$6:$M$56,12,0)</f>
        <v>0</v>
      </c>
      <c r="I53" s="15">
        <f>VLOOKUP(B53,'[1]brokers'!$B$6:$R$56,17,0)</f>
        <v>4389818.09</v>
      </c>
      <c r="J53" s="15">
        <v>0</v>
      </c>
      <c r="K53" s="15">
        <f>VLOOKUP(B53,'[1]brokers'!$B$6:$X$56,22,0)</f>
        <v>0</v>
      </c>
      <c r="L53" s="22">
        <f>VLOOKUP(B53,'[1]brokers'!$B$6:$Y$56,24,0)</f>
        <v>4389818.09</v>
      </c>
      <c r="M53" s="22">
        <v>54831694.379999995</v>
      </c>
      <c r="N53" s="26">
        <f>M53/$M$67</f>
        <v>4.463628876374573E-05</v>
      </c>
      <c r="Q53" s="19"/>
    </row>
    <row r="54" spans="1:17" ht="15">
      <c r="A54" s="25">
        <f t="shared" si="0"/>
        <v>39</v>
      </c>
      <c r="B54" s="11" t="s">
        <v>60</v>
      </c>
      <c r="C54" s="12" t="s">
        <v>61</v>
      </c>
      <c r="D54" s="13" t="s">
        <v>14</v>
      </c>
      <c r="E54" s="14"/>
      <c r="F54" s="14"/>
      <c r="G54" s="37">
        <f>VLOOKUP(B54,'[1]brokers'!$B$6:$H$56,7,0)</f>
        <v>0</v>
      </c>
      <c r="H54" s="37">
        <f>VLOOKUP(B54,'[1]brokers'!$B$6:$M$56,12,0)</f>
        <v>0</v>
      </c>
      <c r="I54" s="15">
        <f>VLOOKUP(B54,'[1]brokers'!$B$6:$R$56,17,0)</f>
        <v>1414736</v>
      </c>
      <c r="J54" s="15">
        <v>0</v>
      </c>
      <c r="K54" s="15">
        <f>VLOOKUP(B54,'[1]brokers'!$B$6:$X$56,22,0)</f>
        <v>0</v>
      </c>
      <c r="L54" s="22">
        <f>VLOOKUP(B54,'[1]brokers'!$B$6:$Y$56,24,0)</f>
        <v>1414736</v>
      </c>
      <c r="M54" s="22">
        <v>50598480.76</v>
      </c>
      <c r="N54" s="26">
        <f>M54/$M$67</f>
        <v>4.11901989122918E-05</v>
      </c>
      <c r="Q54" s="19"/>
    </row>
    <row r="55" spans="1:17" s="17" customFormat="1" ht="15">
      <c r="A55" s="25">
        <f t="shared" si="0"/>
        <v>40</v>
      </c>
      <c r="B55" s="11" t="s">
        <v>109</v>
      </c>
      <c r="C55" s="12" t="s">
        <v>110</v>
      </c>
      <c r="D55" s="13" t="s">
        <v>14</v>
      </c>
      <c r="E55" s="14"/>
      <c r="F55" s="14"/>
      <c r="G55" s="37">
        <f>VLOOKUP(B55,'[1]brokers'!$B$6:$H$56,7,0)</f>
        <v>0</v>
      </c>
      <c r="H55" s="37">
        <f>VLOOKUP(B55,'[1]brokers'!$B$6:$M$56,12,0)</f>
        <v>0</v>
      </c>
      <c r="I55" s="15">
        <f>VLOOKUP(B55,'[1]brokers'!$B$6:$R$56,17,0)</f>
        <v>2100000</v>
      </c>
      <c r="J55" s="15"/>
      <c r="K55" s="15">
        <f>VLOOKUP(B55,'[1]brokers'!$B$6:$X$56,22,0)</f>
        <v>0</v>
      </c>
      <c r="L55" s="22">
        <f>VLOOKUP(B55,'[1]brokers'!$B$6:$Y$56,24,0)</f>
        <v>2100000</v>
      </c>
      <c r="M55" s="22">
        <v>50283980.769999996</v>
      </c>
      <c r="N55" s="26">
        <f>M55/$M$67</f>
        <v>4.093417705251583E-05</v>
      </c>
      <c r="O55" s="16"/>
      <c r="Q55" s="19"/>
    </row>
    <row r="56" spans="1:17" ht="15">
      <c r="A56" s="25">
        <f t="shared" si="0"/>
        <v>41</v>
      </c>
      <c r="B56" s="11" t="s">
        <v>68</v>
      </c>
      <c r="C56" s="12" t="s">
        <v>69</v>
      </c>
      <c r="D56" s="13" t="s">
        <v>14</v>
      </c>
      <c r="E56" s="14"/>
      <c r="F56" s="14"/>
      <c r="G56" s="37">
        <f>VLOOKUP(B56,'[1]brokers'!$B$6:$H$56,7,0)</f>
        <v>0</v>
      </c>
      <c r="H56" s="37">
        <f>VLOOKUP(B56,'[1]brokers'!$B$6:$M$56,12,0)</f>
        <v>0</v>
      </c>
      <c r="I56" s="15">
        <f>VLOOKUP(B56,'[1]brokers'!$B$6:$R$56,17,0)</f>
        <v>3560063.69</v>
      </c>
      <c r="J56" s="15">
        <v>0</v>
      </c>
      <c r="K56" s="15">
        <f>VLOOKUP(B56,'[1]brokers'!$B$6:$X$56,22,0)</f>
        <v>0</v>
      </c>
      <c r="L56" s="22">
        <f>VLOOKUP(B56,'[1]brokers'!$B$6:$Y$56,24,0)</f>
        <v>3560063.69</v>
      </c>
      <c r="M56" s="22">
        <v>39622594.48</v>
      </c>
      <c r="N56" s="26">
        <f>M56/$M$67</f>
        <v>3.225516899990566E-05</v>
      </c>
      <c r="Q56" s="19"/>
    </row>
    <row r="57" spans="1:17" ht="15">
      <c r="A57" s="25">
        <f t="shared" si="0"/>
        <v>42</v>
      </c>
      <c r="B57" s="11" t="s">
        <v>45</v>
      </c>
      <c r="C57" s="12" t="s">
        <v>46</v>
      </c>
      <c r="D57" s="13" t="s">
        <v>14</v>
      </c>
      <c r="E57" s="14"/>
      <c r="F57" s="14"/>
      <c r="G57" s="37">
        <f>VLOOKUP(B57,'[1]brokers'!$B$6:$H$56,7,0)</f>
        <v>0</v>
      </c>
      <c r="H57" s="37">
        <f>VLOOKUP(B57,'[1]brokers'!$B$6:$M$56,12,0)</f>
        <v>0</v>
      </c>
      <c r="I57" s="15">
        <f>VLOOKUP(B57,'[1]brokers'!$B$6:$R$56,17,0)</f>
        <v>0</v>
      </c>
      <c r="J57" s="15">
        <v>0</v>
      </c>
      <c r="K57" s="15">
        <f>VLOOKUP(B57,'[1]brokers'!$B$6:$X$56,22,0)</f>
        <v>0</v>
      </c>
      <c r="L57" s="22">
        <f>VLOOKUP(B57,'[1]brokers'!$B$6:$Y$56,24,0)</f>
        <v>0</v>
      </c>
      <c r="M57" s="22">
        <v>36077420.22</v>
      </c>
      <c r="N57" s="26">
        <f>M57/$M$67</f>
        <v>2.936918446529536E-05</v>
      </c>
      <c r="Q57" s="19"/>
    </row>
    <row r="58" spans="1:17" ht="15">
      <c r="A58" s="25">
        <f t="shared" si="0"/>
        <v>43</v>
      </c>
      <c r="B58" s="11" t="s">
        <v>97</v>
      </c>
      <c r="C58" s="12" t="s">
        <v>98</v>
      </c>
      <c r="D58" s="13" t="s">
        <v>14</v>
      </c>
      <c r="E58" s="14"/>
      <c r="F58" s="14"/>
      <c r="G58" s="37">
        <f>VLOOKUP(B58,'[1]brokers'!$B$6:$H$56,7,0)</f>
        <v>1321825</v>
      </c>
      <c r="H58" s="37">
        <f>VLOOKUP(B58,'[1]brokers'!$B$6:$M$56,12,0)</f>
        <v>0</v>
      </c>
      <c r="I58" s="15">
        <f>VLOOKUP(B58,'[1]brokers'!$B$6:$R$56,17,0)</f>
        <v>2085968.8</v>
      </c>
      <c r="J58" s="15">
        <v>0</v>
      </c>
      <c r="K58" s="15">
        <f>VLOOKUP(B58,'[1]brokers'!$B$6:$X$56,22,0)</f>
        <v>0</v>
      </c>
      <c r="L58" s="22">
        <f>VLOOKUP(B58,'[1]brokers'!$B$6:$Y$56,24,0)</f>
        <v>3407793.8</v>
      </c>
      <c r="M58" s="22">
        <v>35937881.56</v>
      </c>
      <c r="N58" s="26">
        <f>M58/$M$67</f>
        <v>2.9255591624660148E-05</v>
      </c>
      <c r="Q58" s="19"/>
    </row>
    <row r="59" spans="1:17" ht="15">
      <c r="A59" s="25">
        <v>44</v>
      </c>
      <c r="B59" s="11" t="s">
        <v>76</v>
      </c>
      <c r="C59" s="12" t="s">
        <v>77</v>
      </c>
      <c r="D59" s="13" t="s">
        <v>14</v>
      </c>
      <c r="E59" s="14"/>
      <c r="F59" s="14"/>
      <c r="G59" s="37">
        <f>VLOOKUP(B59,'[1]brokers'!$B$6:$H$56,7,0)</f>
        <v>0</v>
      </c>
      <c r="H59" s="37">
        <f>VLOOKUP(B59,'[1]brokers'!$B$6:$M$56,12,0)</f>
        <v>0</v>
      </c>
      <c r="I59" s="15">
        <f>VLOOKUP(B59,'[1]brokers'!$B$6:$R$56,17,0)</f>
        <v>0</v>
      </c>
      <c r="J59" s="15">
        <v>0</v>
      </c>
      <c r="K59" s="15">
        <f>VLOOKUP(B59,'[1]brokers'!$B$6:$X$56,22,0)</f>
        <v>0</v>
      </c>
      <c r="L59" s="22">
        <f>VLOOKUP(B59,'[1]brokers'!$B$6:$Y$56,24,0)</f>
        <v>0</v>
      </c>
      <c r="M59" s="22">
        <v>26705733.67</v>
      </c>
      <c r="N59" s="26">
        <f>M59/$M$67</f>
        <v>2.174006937448587E-05</v>
      </c>
      <c r="Q59" s="19"/>
    </row>
    <row r="60" spans="1:17" ht="15">
      <c r="A60" s="25">
        <v>45</v>
      </c>
      <c r="B60" s="11" t="s">
        <v>108</v>
      </c>
      <c r="C60" s="12" t="s">
        <v>71</v>
      </c>
      <c r="D60" s="13" t="s">
        <v>14</v>
      </c>
      <c r="E60" s="14"/>
      <c r="F60" s="14"/>
      <c r="G60" s="37">
        <f>VLOOKUP(B60,'[1]brokers'!$B$6:$H$56,7,0)</f>
        <v>0</v>
      </c>
      <c r="H60" s="37">
        <f>VLOOKUP(B60,'[1]brokers'!$B$6:$M$56,12,0)</f>
        <v>0</v>
      </c>
      <c r="I60" s="15">
        <f>VLOOKUP(B60,'[1]brokers'!$B$6:$R$56,17,0)</f>
        <v>0</v>
      </c>
      <c r="J60" s="15"/>
      <c r="K60" s="15">
        <f>VLOOKUP(B60,'[1]brokers'!$B$6:$X$56,22,0)</f>
        <v>0</v>
      </c>
      <c r="L60" s="22">
        <f>VLOOKUP(B60,'[1]brokers'!$B$6:$Y$56,24,0)</f>
        <v>0</v>
      </c>
      <c r="M60" s="22">
        <v>155800</v>
      </c>
      <c r="N60" s="26">
        <f>M60/$M$67</f>
        <v>1.2683054696789007E-07</v>
      </c>
      <c r="Q60" s="19"/>
    </row>
    <row r="61" spans="1:17" ht="15">
      <c r="A61" s="25">
        <v>46</v>
      </c>
      <c r="B61" s="11" t="s">
        <v>92</v>
      </c>
      <c r="C61" s="12" t="s">
        <v>91</v>
      </c>
      <c r="D61" s="13" t="s">
        <v>14</v>
      </c>
      <c r="E61" s="14"/>
      <c r="F61" s="14"/>
      <c r="G61" s="37">
        <f>VLOOKUP(B61,'[1]brokers'!$B$6:$H$56,7,0)</f>
        <v>0</v>
      </c>
      <c r="H61" s="37">
        <f>VLOOKUP(B61,'[1]brokers'!$B$6:$M$56,12,0)</f>
        <v>0</v>
      </c>
      <c r="I61" s="15">
        <f>VLOOKUP(B61,'[1]brokers'!$B$6:$R$56,17,0)</f>
        <v>0</v>
      </c>
      <c r="J61" s="15">
        <v>0</v>
      </c>
      <c r="K61" s="15">
        <f>VLOOKUP(B61,'[1]brokers'!$B$6:$X$56,22,0)</f>
        <v>0</v>
      </c>
      <c r="L61" s="22">
        <f>VLOOKUP(B61,'[1]brokers'!$B$6:$Y$56,24,0)</f>
        <v>0</v>
      </c>
      <c r="M61" s="22">
        <v>0</v>
      </c>
      <c r="N61" s="26">
        <f>M61/$M$67</f>
        <v>0</v>
      </c>
      <c r="Q61" s="19"/>
    </row>
    <row r="62" spans="1:17" ht="15">
      <c r="A62" s="25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37">
        <f>VLOOKUP(B62,'[1]brokers'!$B$6:$H$56,7,0)</f>
        <v>0</v>
      </c>
      <c r="H62" s="37">
        <f>VLOOKUP(B62,'[1]brokers'!$B$6:$M$56,12,0)</f>
        <v>0</v>
      </c>
      <c r="I62" s="15">
        <f>VLOOKUP(B62,'[1]brokers'!$B$6:$R$56,17,0)</f>
        <v>0</v>
      </c>
      <c r="J62" s="15">
        <v>0</v>
      </c>
      <c r="K62" s="15">
        <f>VLOOKUP(B62,'[1]brokers'!$B$6:$X$56,22,0)</f>
        <v>0</v>
      </c>
      <c r="L62" s="22">
        <f>VLOOKUP(B62,'[1]brokers'!$B$6:$Y$56,24,0)</f>
        <v>0</v>
      </c>
      <c r="M62" s="22">
        <v>0</v>
      </c>
      <c r="N62" s="26">
        <f>M62/$M$67</f>
        <v>0</v>
      </c>
      <c r="Q62" s="19"/>
    </row>
    <row r="63" spans="1:17" ht="15">
      <c r="A63" s="25">
        <v>48</v>
      </c>
      <c r="B63" s="11" t="s">
        <v>57</v>
      </c>
      <c r="C63" s="12" t="s">
        <v>121</v>
      </c>
      <c r="D63" s="13" t="s">
        <v>14</v>
      </c>
      <c r="E63" s="14"/>
      <c r="F63" s="14"/>
      <c r="G63" s="37">
        <f>VLOOKUP(B63,'[1]brokers'!$B$6:$H$56,7,0)</f>
        <v>0</v>
      </c>
      <c r="H63" s="37">
        <f>VLOOKUP(B63,'[1]brokers'!$B$6:$M$56,12,0)</f>
        <v>0</v>
      </c>
      <c r="I63" s="15">
        <f>VLOOKUP(B63,'[1]brokers'!$B$6:$R$56,17,0)</f>
        <v>0</v>
      </c>
      <c r="J63" s="15">
        <v>0</v>
      </c>
      <c r="K63" s="15">
        <f>VLOOKUP(B63,'[1]brokers'!$B$6:$X$56,22,0)</f>
        <v>0</v>
      </c>
      <c r="L63" s="22">
        <f>VLOOKUP(B63,'[1]brokers'!$B$6:$Y$56,24,0)</f>
        <v>0</v>
      </c>
      <c r="M63" s="22">
        <v>0</v>
      </c>
      <c r="N63" s="26">
        <f>M63/$M$67</f>
        <v>0</v>
      </c>
      <c r="Q63" s="19"/>
    </row>
    <row r="64" spans="1:17" ht="15">
      <c r="A64" s="25">
        <v>49</v>
      </c>
      <c r="B64" s="11" t="s">
        <v>94</v>
      </c>
      <c r="C64" s="12" t="s">
        <v>101</v>
      </c>
      <c r="D64" s="13" t="s">
        <v>14</v>
      </c>
      <c r="E64" s="14"/>
      <c r="F64" s="14"/>
      <c r="G64" s="37">
        <f>VLOOKUP(B64,'[1]brokers'!$B$6:$H$56,7,0)</f>
        <v>0</v>
      </c>
      <c r="H64" s="37">
        <f>VLOOKUP(B64,'[1]brokers'!$B$6:$M$56,12,0)</f>
        <v>0</v>
      </c>
      <c r="I64" s="15">
        <f>VLOOKUP(B64,'[1]brokers'!$B$6:$R$56,17,0)</f>
        <v>0</v>
      </c>
      <c r="J64" s="15">
        <v>0</v>
      </c>
      <c r="K64" s="15">
        <f>VLOOKUP(B64,'[1]brokers'!$B$6:$X$56,22,0)</f>
        <v>0</v>
      </c>
      <c r="L64" s="22">
        <f>VLOOKUP(B64,'[1]brokers'!$B$6:$Y$56,24,0)</f>
        <v>0</v>
      </c>
      <c r="M64" s="22">
        <v>0</v>
      </c>
      <c r="N64" s="26">
        <f>M64/$M$67</f>
        <v>0</v>
      </c>
      <c r="Q64" s="19"/>
    </row>
    <row r="65" spans="1:17" ht="15">
      <c r="A65" s="25">
        <v>50</v>
      </c>
      <c r="B65" s="11" t="s">
        <v>119</v>
      </c>
      <c r="C65" s="12" t="s">
        <v>118</v>
      </c>
      <c r="D65" s="13" t="s">
        <v>14</v>
      </c>
      <c r="E65" s="13"/>
      <c r="F65" s="14"/>
      <c r="G65" s="37">
        <f>VLOOKUP(B65,'[1]brokers'!$B$6:$H$56,7,0)</f>
        <v>0</v>
      </c>
      <c r="H65" s="37">
        <f>VLOOKUP(B65,'[1]brokers'!$B$6:$M$56,12,0)</f>
        <v>0</v>
      </c>
      <c r="I65" s="15">
        <f>VLOOKUP(B65,'[1]brokers'!$B$6:$R$56,17,0)</f>
        <v>0</v>
      </c>
      <c r="J65" s="15">
        <v>0</v>
      </c>
      <c r="K65" s="15">
        <f>VLOOKUP(B65,'[1]brokers'!$B$6:$X$56,22,0)</f>
        <v>0</v>
      </c>
      <c r="L65" s="22">
        <f>VLOOKUP(B65,'[1]brokers'!$B$6:$Y$56,24,0)</f>
        <v>0</v>
      </c>
      <c r="M65" s="22">
        <v>0</v>
      </c>
      <c r="N65" s="26">
        <f>M65/$M$67</f>
        <v>0</v>
      </c>
      <c r="Q65" s="19"/>
    </row>
    <row r="66" spans="1:17" ht="13.5" customHeight="1">
      <c r="A66" s="25">
        <v>51</v>
      </c>
      <c r="B66" s="11" t="s">
        <v>115</v>
      </c>
      <c r="C66" s="12" t="s">
        <v>116</v>
      </c>
      <c r="D66" s="13" t="s">
        <v>14</v>
      </c>
      <c r="E66" s="14"/>
      <c r="F66" s="14"/>
      <c r="G66" s="37">
        <f>VLOOKUP(B66,'[1]brokers'!$B$6:$H$56,7,0)</f>
        <v>0</v>
      </c>
      <c r="H66" s="37">
        <f>VLOOKUP(B66,'[1]brokers'!$B$6:$M$56,12,0)</f>
        <v>0</v>
      </c>
      <c r="I66" s="15">
        <f>VLOOKUP(B66,'[1]brokers'!$B$6:$R$56,17,0)</f>
        <v>0</v>
      </c>
      <c r="J66" s="15"/>
      <c r="K66" s="15">
        <f>VLOOKUP(B66,'[1]brokers'!$B$6:$X$56,22,0)</f>
        <v>0</v>
      </c>
      <c r="L66" s="22">
        <f>VLOOKUP(B66,'[1]brokers'!$B$6:$Y$56,24,0)</f>
        <v>0</v>
      </c>
      <c r="M66" s="22">
        <v>0</v>
      </c>
      <c r="N66" s="26">
        <f>M66/$M$67</f>
        <v>0</v>
      </c>
      <c r="Q66" s="19"/>
    </row>
    <row r="67" spans="1:15" ht="16.5" customHeight="1" thickBot="1">
      <c r="A67" s="46" t="s">
        <v>6</v>
      </c>
      <c r="B67" s="47"/>
      <c r="C67" s="48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21970164140</v>
      </c>
      <c r="H67" s="38">
        <v>18000000000</v>
      </c>
      <c r="I67" s="31">
        <v>23472287612.02</v>
      </c>
      <c r="J67" s="28">
        <f>SUM(J16:J66)</f>
        <v>0</v>
      </c>
      <c r="K67" s="31">
        <v>15066693700</v>
      </c>
      <c r="L67" s="34">
        <v>78509145452.02</v>
      </c>
      <c r="M67" s="28">
        <v>1228410692255.74</v>
      </c>
      <c r="N67" s="29">
        <f>SUM(N16:N66)</f>
        <v>0.9999999999999996</v>
      </c>
      <c r="O67" s="18"/>
    </row>
    <row r="68" spans="9:15" ht="15">
      <c r="I68" s="2" t="s">
        <v>113</v>
      </c>
      <c r="L68" s="20"/>
      <c r="N68" s="19"/>
      <c r="O68" s="18"/>
    </row>
    <row r="69" spans="2:15" ht="27.6" customHeight="1">
      <c r="B69" s="40" t="s">
        <v>89</v>
      </c>
      <c r="C69" s="40"/>
      <c r="D69" s="40"/>
      <c r="E69" s="40"/>
      <c r="F69" s="40"/>
      <c r="G69" s="39" t="s">
        <v>113</v>
      </c>
      <c r="H69" s="39"/>
      <c r="J69" s="21"/>
      <c r="K69" s="21"/>
      <c r="L69" s="19"/>
      <c r="O69" s="18"/>
    </row>
    <row r="70" spans="3:15" ht="27.6" customHeight="1">
      <c r="C70" s="41"/>
      <c r="D70" s="41"/>
      <c r="E70" s="41"/>
      <c r="F70" s="41"/>
      <c r="G70" s="36"/>
      <c r="H70" s="36"/>
      <c r="L70" s="19"/>
      <c r="M70" s="19"/>
      <c r="O70" s="18"/>
    </row>
    <row r="71" spans="9:15" ht="15">
      <c r="I71" s="30"/>
      <c r="K71" s="1"/>
      <c r="L71" s="4"/>
      <c r="N71" s="18"/>
      <c r="O71" s="1"/>
    </row>
    <row r="72" spans="13:15" ht="15">
      <c r="M72" s="4"/>
      <c r="O72" s="18"/>
    </row>
    <row r="74" ht="15">
      <c r="M74" s="32"/>
    </row>
    <row r="75" ht="15">
      <c r="M75" s="32"/>
    </row>
    <row r="76" ht="15">
      <c r="M76" s="32" t="s">
        <v>113</v>
      </c>
    </row>
    <row r="77" ht="15">
      <c r="M77" s="33"/>
    </row>
    <row r="125" ht="15">
      <c r="L125" s="19"/>
    </row>
  </sheetData>
  <autoFilter ref="A15:O67"/>
  <mergeCells count="16">
    <mergeCell ref="M14:M15"/>
    <mergeCell ref="N14:N15"/>
    <mergeCell ref="D9:K9"/>
    <mergeCell ref="L11:N11"/>
    <mergeCell ref="A12:A15"/>
    <mergeCell ref="B12:B15"/>
    <mergeCell ref="C12:C15"/>
    <mergeCell ref="D12:F14"/>
    <mergeCell ref="M12:N13"/>
    <mergeCell ref="G12:L13"/>
    <mergeCell ref="G14:H14"/>
    <mergeCell ref="B69:F69"/>
    <mergeCell ref="C70:F70"/>
    <mergeCell ref="L14:L15"/>
    <mergeCell ref="I14:K14"/>
    <mergeCell ref="A67:C67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</cp:lastModifiedBy>
  <cp:lastPrinted>2023-05-11T08:02:14Z</cp:lastPrinted>
  <dcterms:created xsi:type="dcterms:W3CDTF">2017-06-09T07:51:20Z</dcterms:created>
  <dcterms:modified xsi:type="dcterms:W3CDTF">2023-10-10T03:00:52Z</dcterms:modified>
  <cp:category/>
  <cp:version/>
  <cp:contentType/>
  <cp:contentStatus/>
</cp:coreProperties>
</file>