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30" windowHeight="708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<sst xmlns="http://schemas.openxmlformats.org/spreadsheetml/2006/main" count="218" uniqueCount="132">
  <si>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</si>
  <si>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</si>
  <si>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</si>
  <si>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</si>
  <si>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</si>
  <si>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</si>
  <si>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</si>
  <si>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</si>
  <si>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</si>
  <si>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</si>
  <si>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</si>
  <si>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</si>
  <si>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</si>
  <si>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</si>
  <si>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</si>
  <si>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</si>
  <si>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</si>
  <si>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</si>
  <si>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</si>
  <si>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</si>
  <si>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</si>
  <si>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</si>
  <si>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</si>
  <si>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</si>
  <si>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</si>
  <si>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</si>
  <si>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</si>
  <si>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</si>
  <si>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</si>
  <si>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</si>
  <si>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</si>
  <si>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</si>
  <si>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</si>
  <si>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</si>
  <si>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</si>
  <si>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</si>
  <si>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</si>
  <si>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</si>
  <si>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</si>
  <si>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</si>
  <si>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</si>
  <si>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</si>
  <si>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</si>
  <si>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</si>
  <si>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</si>
  <si>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</si>
  <si>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</si>
  <si>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</si>
  <si>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</si>
  <si>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</si>
  <si>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</si>
  <si>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</si>
  <si>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</si>
  <si>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</si>
  <si>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</si>
  <si>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</si>
  <si>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</si>
  <si>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</si>
  <si>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</si>
  <si>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</si>
  <si>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</si>
  <si>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</si>
  <si>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</si>
  <si>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</si>
  <si>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</si>
  <si>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</si>
  <si>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</si>
  <si>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</si>
  <si>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</si>
  <si>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</si>
  <si>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</si>
  <si>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</si>
  <si>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</si>
  <si>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</si>
  <si>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</si>
  <si>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</si>
  <si>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</si>
  <si>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</si>
  <si>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</si>
  <si>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</si>
  <si>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</si>
  <si>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</si>
  <si>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</si>
  <si>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</si>
  <si>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</si>
  <si>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</si>
  <si>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</si>
  <si>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</si>
  <si>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</si>
  <si>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</si>
  <si>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</si>
  <si>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</si>
  <si>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</si>
  <si>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</si>
  <si>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</si>
  <si>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</si>
  <si>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</si>
  <si>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</si>
  <si>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</si>
  <si>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</si>
  <si>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</si>
  <si>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</si>
  <si>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</si>
  <si>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</si>
  <si>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</si>
  <si>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</si>
  <si>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</si>
  <si>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</si>
  <si>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</si>
  <si>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</si>
  <si>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</si>
  <si>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</si>
  <si>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</si>
  <si>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</si>
  <si>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</si>
  <si>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</si>
  <si>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</si>
  <si>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</si>
  <si>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</si>
  <si>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</si>
  <si>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</si>
  <si>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</si>
  <si>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</si>
  <si>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</si>
  <si>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</si>
  <si>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</si>
  <si>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</si>
  <si>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</si>
  <si>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>4-р сарын арилжааны дүн</t>
  </si>
  <si>
    <t xml:space="preserve">2022 оны 4 дүгээр сарын 30-ны байдлаар </t>
  </si>
  <si>
    <t xml:space="preserve"> </t>
  </si>
  <si>
    <t>ЛЭНД БОНД-LNDB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</si>
</sst>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ACE</v>
          </cell>
          <cell r="C8" t="str">
            <v>АСЕ энд Т Капитал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ALTN</v>
          </cell>
          <cell r="C9" t="str">
            <v>Алтан хоромсог ХХК</v>
          </cell>
          <cell r="D9">
            <v>1528</v>
          </cell>
          <cell r="E9">
            <v>1380113</v>
          </cell>
          <cell r="F9">
            <v>895</v>
          </cell>
          <cell r="G9">
            <v>3568378</v>
          </cell>
          <cell r="H9">
            <v>4948491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2423</v>
          </cell>
          <cell r="T9">
            <v>4948491</v>
          </cell>
        </row>
        <row r="10">
          <cell r="B10" t="str">
            <v>APS</v>
          </cell>
          <cell r="C10" t="str">
            <v>Азиа Пасифик секьюритис ХХК</v>
          </cell>
          <cell r="D10">
            <v>77</v>
          </cell>
          <cell r="E10">
            <v>105413</v>
          </cell>
          <cell r="F10">
            <v>367</v>
          </cell>
          <cell r="G10">
            <v>1369009</v>
          </cell>
          <cell r="H10">
            <v>1474422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444</v>
          </cell>
          <cell r="T10">
            <v>1474422</v>
          </cell>
        </row>
        <row r="11">
          <cell r="B11" t="str">
            <v>ARD</v>
          </cell>
          <cell r="C11" t="str">
            <v>Өлзий энд КО капитал ХХК</v>
          </cell>
          <cell r="D11">
            <v>3226670</v>
          </cell>
          <cell r="E11">
            <v>328634413.93</v>
          </cell>
          <cell r="F11">
            <v>407765</v>
          </cell>
          <cell r="G11">
            <v>285753242.66</v>
          </cell>
          <cell r="H11">
            <v>614387656.59</v>
          </cell>
          <cell r="I11">
            <v>10</v>
          </cell>
          <cell r="J11">
            <v>1000000</v>
          </cell>
          <cell r="K11">
            <v>105</v>
          </cell>
          <cell r="L11">
            <v>28855149</v>
          </cell>
          <cell r="M11">
            <v>29855149</v>
          </cell>
          <cell r="N11">
            <v>8828</v>
          </cell>
          <cell r="O11">
            <v>882800000</v>
          </cell>
          <cell r="P11">
            <v>31000</v>
          </cell>
          <cell r="Q11">
            <v>3100000000</v>
          </cell>
          <cell r="R11">
            <v>3982800000</v>
          </cell>
          <cell r="S11">
            <v>3674378</v>
          </cell>
          <cell r="T11">
            <v>4627042805.59</v>
          </cell>
        </row>
        <row r="12">
          <cell r="B12" t="str">
            <v>ARGB</v>
          </cell>
          <cell r="C12" t="str">
            <v>Аргай бэст ХХК</v>
          </cell>
          <cell r="D12">
            <v>22023</v>
          </cell>
          <cell r="E12">
            <v>11354500</v>
          </cell>
          <cell r="F12">
            <v>56076</v>
          </cell>
          <cell r="G12">
            <v>35022831</v>
          </cell>
          <cell r="H12">
            <v>46377331</v>
          </cell>
          <cell r="I12">
            <v>8</v>
          </cell>
          <cell r="J12">
            <v>2444912</v>
          </cell>
          <cell r="K12">
            <v>0</v>
          </cell>
          <cell r="L12">
            <v>0</v>
          </cell>
          <cell r="M12">
            <v>2444912</v>
          </cell>
          <cell r="N12">
            <v>410</v>
          </cell>
          <cell r="O12">
            <v>41000000</v>
          </cell>
          <cell r="R12">
            <v>41000000</v>
          </cell>
          <cell r="S12">
            <v>78517</v>
          </cell>
          <cell r="T12">
            <v>89822243</v>
          </cell>
        </row>
        <row r="13">
          <cell r="B13" t="str">
            <v>BATS</v>
          </cell>
          <cell r="C13" t="str">
            <v>Батс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BDSC</v>
          </cell>
          <cell r="C14" t="str">
            <v>БиДиСек ХК</v>
          </cell>
          <cell r="D14">
            <v>8814640</v>
          </cell>
          <cell r="E14">
            <v>2196619924.36</v>
          </cell>
          <cell r="F14">
            <v>11420779</v>
          </cell>
          <cell r="G14">
            <v>2181702761.3</v>
          </cell>
          <cell r="H14">
            <v>4378322685.66</v>
          </cell>
          <cell r="I14">
            <v>138</v>
          </cell>
          <cell r="J14">
            <v>41046062</v>
          </cell>
          <cell r="K14">
            <v>36</v>
          </cell>
          <cell r="L14">
            <v>10872296</v>
          </cell>
          <cell r="M14">
            <v>51918358</v>
          </cell>
          <cell r="N14">
            <v>524</v>
          </cell>
          <cell r="O14">
            <v>52400000</v>
          </cell>
          <cell r="R14">
            <v>52400000</v>
          </cell>
          <cell r="S14">
            <v>20236117</v>
          </cell>
          <cell r="T14">
            <v>4482641043.66</v>
          </cell>
        </row>
        <row r="15">
          <cell r="B15" t="str">
            <v>BKOC</v>
          </cell>
          <cell r="C15" t="str">
            <v>БКО Капитал ҮЦК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2250</v>
          </cell>
          <cell r="E17">
            <v>3490300</v>
          </cell>
          <cell r="F17">
            <v>0</v>
          </cell>
          <cell r="G17">
            <v>0</v>
          </cell>
          <cell r="H17">
            <v>3490300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2250</v>
          </cell>
          <cell r="T17">
            <v>3490300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35025</v>
          </cell>
          <cell r="G19">
            <v>5447845.25</v>
          </cell>
          <cell r="H19">
            <v>5447845.25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35025</v>
          </cell>
          <cell r="T19">
            <v>5447845.25</v>
          </cell>
        </row>
        <row r="20">
          <cell r="B20" t="str">
            <v>BUMB</v>
          </cell>
          <cell r="C20" t="str">
            <v>Бумбат-Алтай ХХК</v>
          </cell>
          <cell r="D20">
            <v>283504</v>
          </cell>
          <cell r="E20">
            <v>92508639.72</v>
          </cell>
          <cell r="F20">
            <v>299921</v>
          </cell>
          <cell r="G20">
            <v>122530901.62</v>
          </cell>
          <cell r="H20">
            <v>215039541.34</v>
          </cell>
          <cell r="I20">
            <v>4000</v>
          </cell>
          <cell r="J20">
            <v>400000000</v>
          </cell>
          <cell r="K20">
            <v>0</v>
          </cell>
          <cell r="L20">
            <v>0</v>
          </cell>
          <cell r="M20">
            <v>400000000</v>
          </cell>
          <cell r="R20">
            <v>0</v>
          </cell>
          <cell r="S20">
            <v>587425</v>
          </cell>
          <cell r="T20">
            <v>615039541.34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90242</v>
          </cell>
          <cell r="E21">
            <v>70100276.14</v>
          </cell>
          <cell r="F21">
            <v>240220</v>
          </cell>
          <cell r="G21">
            <v>55265817.39</v>
          </cell>
          <cell r="H21">
            <v>125366093.53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1000</v>
          </cell>
          <cell r="O21">
            <v>100000000</v>
          </cell>
          <cell r="R21">
            <v>100000000</v>
          </cell>
          <cell r="S21">
            <v>331462</v>
          </cell>
          <cell r="T21">
            <v>225366093.53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5868</v>
          </cell>
          <cell r="E24">
            <v>72179403.35</v>
          </cell>
          <cell r="F24">
            <v>3561</v>
          </cell>
          <cell r="G24">
            <v>75163054</v>
          </cell>
          <cell r="H24">
            <v>147342457.35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9429</v>
          </cell>
          <cell r="T24">
            <v>147342457.35</v>
          </cell>
        </row>
        <row r="25">
          <cell r="B25" t="str">
            <v>DOMI</v>
          </cell>
          <cell r="C25" t="str">
            <v>Домикс сек ҮЦК ХХК</v>
          </cell>
          <cell r="D25">
            <v>27232</v>
          </cell>
          <cell r="E25">
            <v>3969701.17</v>
          </cell>
          <cell r="F25">
            <v>10788</v>
          </cell>
          <cell r="G25">
            <v>1620375.36</v>
          </cell>
          <cell r="H25">
            <v>5590076.53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38020</v>
          </cell>
          <cell r="T25">
            <v>5590076.53</v>
          </cell>
        </row>
        <row r="26">
          <cell r="B26" t="str">
            <v>DRBR</v>
          </cell>
          <cell r="C26" t="str">
            <v>Дархан брокер ХХК</v>
          </cell>
          <cell r="D26">
            <v>5779</v>
          </cell>
          <cell r="E26">
            <v>9945195.75</v>
          </cell>
          <cell r="F26">
            <v>81667</v>
          </cell>
          <cell r="G26">
            <v>14869864.23</v>
          </cell>
          <cell r="H26">
            <v>24815059.98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87446</v>
          </cell>
          <cell r="T26">
            <v>24815059.98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GAUL</v>
          </cell>
          <cell r="C30" t="str">
            <v>Гаүли ХХК</v>
          </cell>
          <cell r="D30">
            <v>68458</v>
          </cell>
          <cell r="E30">
            <v>11118505.42</v>
          </cell>
          <cell r="F30">
            <v>96107</v>
          </cell>
          <cell r="G30">
            <v>41682348.6</v>
          </cell>
          <cell r="H30">
            <v>52800854.02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164565</v>
          </cell>
          <cell r="T30">
            <v>52800854.02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41999</v>
          </cell>
          <cell r="E32">
            <v>24613790.67</v>
          </cell>
          <cell r="F32">
            <v>60905</v>
          </cell>
          <cell r="G32">
            <v>39756142.15</v>
          </cell>
          <cell r="H32">
            <v>64369932.82</v>
          </cell>
          <cell r="I32">
            <v>3</v>
          </cell>
          <cell r="J32">
            <v>904350</v>
          </cell>
          <cell r="K32">
            <v>0</v>
          </cell>
          <cell r="L32">
            <v>0</v>
          </cell>
          <cell r="M32">
            <v>904350</v>
          </cell>
          <cell r="N32">
            <v>30</v>
          </cell>
          <cell r="O32">
            <v>3000000</v>
          </cell>
          <cell r="R32">
            <v>3000000</v>
          </cell>
          <cell r="S32">
            <v>102937</v>
          </cell>
          <cell r="T32">
            <v>68274282.82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2949867</v>
          </cell>
          <cell r="E33">
            <v>658613641.89</v>
          </cell>
          <cell r="F33">
            <v>2175396</v>
          </cell>
          <cell r="G33">
            <v>508882972.58</v>
          </cell>
          <cell r="H33">
            <v>1167496614.47</v>
          </cell>
          <cell r="I33">
            <v>350</v>
          </cell>
          <cell r="J33">
            <v>72277744</v>
          </cell>
          <cell r="K33">
            <v>0</v>
          </cell>
          <cell r="L33">
            <v>0</v>
          </cell>
          <cell r="M33">
            <v>72277744</v>
          </cell>
          <cell r="N33">
            <v>220</v>
          </cell>
          <cell r="O33">
            <v>22000000</v>
          </cell>
          <cell r="R33">
            <v>22000000</v>
          </cell>
          <cell r="S33">
            <v>5125833</v>
          </cell>
          <cell r="T33">
            <v>1261774358.47</v>
          </cell>
        </row>
        <row r="34">
          <cell r="B34" t="str">
            <v>GNDX</v>
          </cell>
          <cell r="C34" t="str">
            <v>Гендекс ХХК</v>
          </cell>
          <cell r="D34">
            <v>1414</v>
          </cell>
          <cell r="E34">
            <v>932975.45</v>
          </cell>
          <cell r="F34">
            <v>0</v>
          </cell>
          <cell r="G34">
            <v>0</v>
          </cell>
          <cell r="H34">
            <v>932975.45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1414</v>
          </cell>
          <cell r="T34">
            <v>932975.45</v>
          </cell>
        </row>
        <row r="35">
          <cell r="B35" t="str">
            <v>HUN</v>
          </cell>
          <cell r="C35" t="str">
            <v>Хүннү Эмпайр ХХК</v>
          </cell>
          <cell r="D35">
            <v>30</v>
          </cell>
          <cell r="E35">
            <v>42000</v>
          </cell>
          <cell r="F35">
            <v>78267</v>
          </cell>
          <cell r="G35">
            <v>20322175.09</v>
          </cell>
          <cell r="H35">
            <v>20364175.09</v>
          </cell>
          <cell r="I35">
            <v>0</v>
          </cell>
          <cell r="J35">
            <v>0</v>
          </cell>
          <cell r="K35">
            <v>199</v>
          </cell>
          <cell r="L35">
            <v>60509532</v>
          </cell>
          <cell r="M35">
            <v>60509532</v>
          </cell>
          <cell r="R35">
            <v>0</v>
          </cell>
          <cell r="S35">
            <v>78496</v>
          </cell>
          <cell r="T35">
            <v>80873707.09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100189</v>
          </cell>
          <cell r="E36">
            <v>320930426.69</v>
          </cell>
          <cell r="F36">
            <v>45917</v>
          </cell>
          <cell r="G36">
            <v>195429735</v>
          </cell>
          <cell r="H36">
            <v>516360161.69</v>
          </cell>
          <cell r="I36">
            <v>0</v>
          </cell>
          <cell r="J36">
            <v>0</v>
          </cell>
          <cell r="K36">
            <v>8000</v>
          </cell>
          <cell r="L36">
            <v>799040000</v>
          </cell>
          <cell r="M36">
            <v>799040000</v>
          </cell>
          <cell r="R36">
            <v>0</v>
          </cell>
          <cell r="S36">
            <v>154106</v>
          </cell>
          <cell r="T36">
            <v>1315400161.69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0</v>
          </cell>
          <cell r="E37">
            <v>0</v>
          </cell>
          <cell r="F37">
            <v>2932</v>
          </cell>
          <cell r="G37">
            <v>2697440</v>
          </cell>
          <cell r="H37">
            <v>2697440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2932</v>
          </cell>
          <cell r="T37">
            <v>2697440</v>
          </cell>
        </row>
        <row r="38">
          <cell r="B38" t="str">
            <v>MERG</v>
          </cell>
          <cell r="C38" t="str">
            <v>Мэргэн санаа ХХК</v>
          </cell>
          <cell r="D38">
            <v>270</v>
          </cell>
          <cell r="E38">
            <v>197280</v>
          </cell>
          <cell r="F38">
            <v>1604</v>
          </cell>
          <cell r="G38">
            <v>7644747</v>
          </cell>
          <cell r="H38">
            <v>7842027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1874</v>
          </cell>
          <cell r="T38">
            <v>7842027</v>
          </cell>
        </row>
        <row r="39">
          <cell r="B39" t="str">
            <v>MIBG</v>
          </cell>
          <cell r="C39" t="str">
            <v>Мандал Капитал Маркетс ҮЦК</v>
          </cell>
          <cell r="D39">
            <v>379878</v>
          </cell>
          <cell r="E39">
            <v>260431372.04</v>
          </cell>
          <cell r="F39">
            <v>944452</v>
          </cell>
          <cell r="G39">
            <v>660068809.33</v>
          </cell>
          <cell r="H39">
            <v>920500181.37</v>
          </cell>
          <cell r="I39">
            <v>8000</v>
          </cell>
          <cell r="J39">
            <v>799040000</v>
          </cell>
          <cell r="K39">
            <v>0</v>
          </cell>
          <cell r="L39">
            <v>0</v>
          </cell>
          <cell r="M39">
            <v>799040000</v>
          </cell>
          <cell r="N39">
            <v>5030</v>
          </cell>
          <cell r="O39">
            <v>503000000</v>
          </cell>
          <cell r="R39">
            <v>503000000</v>
          </cell>
          <cell r="S39">
            <v>1337360</v>
          </cell>
          <cell r="T39">
            <v>2222540181.37</v>
          </cell>
        </row>
        <row r="40">
          <cell r="B40" t="str">
            <v>MICC</v>
          </cell>
          <cell r="C40" t="str">
            <v>Эм Ай Си Си ХХК</v>
          </cell>
          <cell r="D40">
            <v>3656</v>
          </cell>
          <cell r="E40">
            <v>3311214</v>
          </cell>
          <cell r="F40">
            <v>45080</v>
          </cell>
          <cell r="G40">
            <v>108126961</v>
          </cell>
          <cell r="H40">
            <v>111438175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S40">
            <v>48736</v>
          </cell>
          <cell r="T40">
            <v>111438175</v>
          </cell>
        </row>
        <row r="41">
          <cell r="B41" t="str">
            <v>MNET</v>
          </cell>
          <cell r="C41" t="str">
            <v>Ард секюритиз ХХК</v>
          </cell>
          <cell r="D41">
            <v>1858119</v>
          </cell>
          <cell r="E41">
            <v>1759017809.12</v>
          </cell>
          <cell r="F41">
            <v>2009852</v>
          </cell>
          <cell r="G41">
            <v>1836616790.97</v>
          </cell>
          <cell r="H41">
            <v>3595634600.09</v>
          </cell>
          <cell r="I41">
            <v>13</v>
          </cell>
          <cell r="J41">
            <v>1276000</v>
          </cell>
          <cell r="K41">
            <v>9</v>
          </cell>
          <cell r="L41">
            <v>1485791</v>
          </cell>
          <cell r="M41">
            <v>2761791</v>
          </cell>
          <cell r="N41">
            <v>40</v>
          </cell>
          <cell r="O41">
            <v>4000000</v>
          </cell>
          <cell r="R41">
            <v>4000000</v>
          </cell>
          <cell r="S41">
            <v>3868033</v>
          </cell>
          <cell r="T41">
            <v>3602396391.09</v>
          </cell>
        </row>
        <row r="42">
          <cell r="B42" t="str">
            <v>MOHU</v>
          </cell>
          <cell r="C42" t="str">
            <v>Монгол хувьцаа ХХК</v>
          </cell>
          <cell r="D42">
            <v>5095</v>
          </cell>
          <cell r="E42">
            <v>3294815</v>
          </cell>
          <cell r="F42">
            <v>0</v>
          </cell>
          <cell r="G42">
            <v>0</v>
          </cell>
          <cell r="H42">
            <v>3294815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5095</v>
          </cell>
          <cell r="T42">
            <v>3294815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MSEC</v>
          </cell>
          <cell r="C45" t="str">
            <v>Монсек ХХК</v>
          </cell>
          <cell r="D45">
            <v>51950</v>
          </cell>
          <cell r="E45">
            <v>10931027.72</v>
          </cell>
          <cell r="F45">
            <v>27489</v>
          </cell>
          <cell r="G45">
            <v>16190626.71</v>
          </cell>
          <cell r="H45">
            <v>27121654.43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79439</v>
          </cell>
          <cell r="T45">
            <v>27121654.43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39514</v>
          </cell>
          <cell r="E46">
            <v>102306430.76</v>
          </cell>
          <cell r="F46">
            <v>156627</v>
          </cell>
          <cell r="G46">
            <v>38705032.94</v>
          </cell>
          <cell r="H46">
            <v>141011463.7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196141</v>
          </cell>
          <cell r="T46">
            <v>141011463.7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105339</v>
          </cell>
          <cell r="E47">
            <v>39306413.64</v>
          </cell>
          <cell r="F47">
            <v>153345</v>
          </cell>
          <cell r="G47">
            <v>61940330.18</v>
          </cell>
          <cell r="H47">
            <v>101246743.82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258684</v>
          </cell>
          <cell r="T47">
            <v>101246743.82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50</v>
          </cell>
          <cell r="E48">
            <v>15297.3</v>
          </cell>
          <cell r="F48">
            <v>7628</v>
          </cell>
          <cell r="G48">
            <v>3018544</v>
          </cell>
          <cell r="H48">
            <v>3033841.3</v>
          </cell>
          <cell r="I48">
            <v>782</v>
          </cell>
          <cell r="J48">
            <v>78119400</v>
          </cell>
          <cell r="K48">
            <v>4947</v>
          </cell>
          <cell r="L48">
            <v>494562700</v>
          </cell>
          <cell r="M48">
            <v>572682100</v>
          </cell>
          <cell r="N48">
            <v>14248</v>
          </cell>
          <cell r="O48">
            <v>1424800000</v>
          </cell>
          <cell r="R48">
            <v>1424800000</v>
          </cell>
          <cell r="S48">
            <v>27655</v>
          </cell>
          <cell r="T48">
            <v>2000515941.3</v>
          </cell>
        </row>
        <row r="49">
          <cell r="B49" t="str">
            <v>SANR</v>
          </cell>
          <cell r="C49" t="str">
            <v>Санар ХХК</v>
          </cell>
          <cell r="D49">
            <v>0</v>
          </cell>
          <cell r="E49">
            <v>0</v>
          </cell>
          <cell r="F49">
            <v>5149</v>
          </cell>
          <cell r="G49">
            <v>3309655.5</v>
          </cell>
          <cell r="H49">
            <v>3309655.5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5149</v>
          </cell>
          <cell r="T49">
            <v>3309655.5</v>
          </cell>
        </row>
        <row r="50">
          <cell r="B50" t="str">
            <v>SECP</v>
          </cell>
          <cell r="C50" t="str">
            <v>СИКАП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15453</v>
          </cell>
          <cell r="G52">
            <v>24437882</v>
          </cell>
          <cell r="H52">
            <v>24437882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15453</v>
          </cell>
          <cell r="T52">
            <v>24437882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185168</v>
          </cell>
          <cell r="E53">
            <v>94965561.35</v>
          </cell>
          <cell r="F53">
            <v>165905</v>
          </cell>
          <cell r="G53">
            <v>54477616.43</v>
          </cell>
          <cell r="H53">
            <v>149443177.78</v>
          </cell>
          <cell r="I53">
            <v>0</v>
          </cell>
          <cell r="J53">
            <v>0</v>
          </cell>
          <cell r="K53">
            <v>10</v>
          </cell>
          <cell r="L53">
            <v>980000</v>
          </cell>
          <cell r="M53">
            <v>980000</v>
          </cell>
          <cell r="N53">
            <v>20</v>
          </cell>
          <cell r="O53">
            <v>2000000</v>
          </cell>
          <cell r="R53">
            <v>2000000</v>
          </cell>
          <cell r="S53">
            <v>351103</v>
          </cell>
          <cell r="T53">
            <v>152423177.78</v>
          </cell>
        </row>
        <row r="54">
          <cell r="B54" t="str">
            <v>STOK</v>
          </cell>
          <cell r="C54" t="str">
            <v>Стоклаб секьюритиз ҮЦК</v>
          </cell>
          <cell r="D54">
            <v>504</v>
          </cell>
          <cell r="E54">
            <v>97103.22</v>
          </cell>
          <cell r="F54">
            <v>169</v>
          </cell>
          <cell r="G54">
            <v>29451</v>
          </cell>
          <cell r="H54">
            <v>126554.22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100000</v>
          </cell>
          <cell r="R54">
            <v>100000</v>
          </cell>
          <cell r="S54">
            <v>674</v>
          </cell>
          <cell r="T54">
            <v>226554.22</v>
          </cell>
        </row>
        <row r="55">
          <cell r="B55" t="str">
            <v>TABO</v>
          </cell>
          <cell r="C55" t="str">
            <v>Таван богд ХХК</v>
          </cell>
          <cell r="D55">
            <v>3029</v>
          </cell>
          <cell r="E55">
            <v>2964536</v>
          </cell>
          <cell r="F55">
            <v>1080</v>
          </cell>
          <cell r="G55">
            <v>3829242.4</v>
          </cell>
          <cell r="H55">
            <v>6793778.4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4109</v>
          </cell>
          <cell r="T55">
            <v>6793778.4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15874</v>
          </cell>
          <cell r="E56">
            <v>11899984.25</v>
          </cell>
          <cell r="F56">
            <v>13635</v>
          </cell>
          <cell r="G56">
            <v>10521660.04</v>
          </cell>
          <cell r="H56">
            <v>22421644.29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29509</v>
          </cell>
          <cell r="T56">
            <v>22421644.29</v>
          </cell>
        </row>
        <row r="57">
          <cell r="B57" t="str">
            <v>TDB</v>
          </cell>
          <cell r="C57" t="str">
            <v>Ти ди би секьюритис ХХК</v>
          </cell>
          <cell r="D57">
            <v>1000598</v>
          </cell>
          <cell r="E57">
            <v>408168334.9</v>
          </cell>
          <cell r="F57">
            <v>302078</v>
          </cell>
          <cell r="G57">
            <v>84234856.97</v>
          </cell>
          <cell r="H57">
            <v>492403191.87</v>
          </cell>
          <cell r="I57">
            <v>300</v>
          </cell>
          <cell r="J57">
            <v>29997000</v>
          </cell>
          <cell r="K57">
            <v>1</v>
          </cell>
          <cell r="L57">
            <v>100000</v>
          </cell>
          <cell r="M57">
            <v>30097000</v>
          </cell>
          <cell r="N57">
            <v>1</v>
          </cell>
          <cell r="O57">
            <v>100000</v>
          </cell>
          <cell r="R57">
            <v>100000</v>
          </cell>
          <cell r="S57">
            <v>1302978</v>
          </cell>
          <cell r="T57">
            <v>522600191.87</v>
          </cell>
        </row>
        <row r="58">
          <cell r="B58" t="str">
            <v>TNGR</v>
          </cell>
          <cell r="C58" t="str">
            <v>Тэнгэр капитал ХХК</v>
          </cell>
          <cell r="D58">
            <v>3702</v>
          </cell>
          <cell r="E58">
            <v>1952204.55</v>
          </cell>
          <cell r="F58">
            <v>24</v>
          </cell>
          <cell r="G58">
            <v>134830</v>
          </cell>
          <cell r="H58">
            <v>2087034.55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200</v>
          </cell>
          <cell r="O58">
            <v>20000000</v>
          </cell>
          <cell r="R58">
            <v>20000000</v>
          </cell>
          <cell r="S58">
            <v>3926</v>
          </cell>
          <cell r="T58">
            <v>22087034.55</v>
          </cell>
        </row>
        <row r="59">
          <cell r="B59" t="str">
            <v>TTOL</v>
          </cell>
          <cell r="C59" t="str">
            <v>Апекс Капитал ҮЦК</v>
          </cell>
          <cell r="D59">
            <v>1909603</v>
          </cell>
          <cell r="E59">
            <v>858413949.16</v>
          </cell>
          <cell r="F59">
            <v>2737724</v>
          </cell>
          <cell r="G59">
            <v>951341046.89</v>
          </cell>
          <cell r="H59">
            <v>1809754996.05</v>
          </cell>
          <cell r="I59">
            <v>95</v>
          </cell>
          <cell r="J59">
            <v>9500000</v>
          </cell>
          <cell r="K59">
            <v>392</v>
          </cell>
          <cell r="L59">
            <v>39200000</v>
          </cell>
          <cell r="M59">
            <v>48700000</v>
          </cell>
          <cell r="N59">
            <v>415</v>
          </cell>
          <cell r="O59">
            <v>41500000</v>
          </cell>
          <cell r="R59">
            <v>41500000</v>
          </cell>
          <cell r="S59">
            <v>4648229</v>
          </cell>
          <cell r="T59">
            <v>1899954996.05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144</v>
          </cell>
          <cell r="E60">
            <v>3998550</v>
          </cell>
          <cell r="F60">
            <v>7732</v>
          </cell>
          <cell r="G60">
            <v>13203006.82</v>
          </cell>
          <cell r="H60">
            <v>17201556.82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  <cell r="S60">
            <v>7876</v>
          </cell>
          <cell r="T60">
            <v>17201556.82</v>
          </cell>
        </row>
        <row r="61">
          <cell r="B61" t="str">
            <v>ZGB</v>
          </cell>
          <cell r="C61" t="str">
            <v>Таван Богд Капитал ХХК</v>
          </cell>
          <cell r="D61">
            <v>2247173</v>
          </cell>
          <cell r="E61">
            <v>522847349.89</v>
          </cell>
          <cell r="F61">
            <v>1820541</v>
          </cell>
          <cell r="G61">
            <v>400163818.38</v>
          </cell>
          <cell r="H61">
            <v>923011168.27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33</v>
          </cell>
          <cell r="O61">
            <v>3300000</v>
          </cell>
          <cell r="R61">
            <v>3300000</v>
          </cell>
          <cell r="S61">
            <v>4067747</v>
          </cell>
          <cell r="T61">
            <v>926311168.27</v>
          </cell>
        </row>
        <row r="62">
          <cell r="B62" t="str">
            <v>ZRGD</v>
          </cell>
          <cell r="C62" t="str">
            <v>Зэргэд ХХК</v>
          </cell>
          <cell r="D62">
            <v>14900</v>
          </cell>
          <cell r="E62">
            <v>6072774</v>
          </cell>
          <cell r="F62">
            <v>34181</v>
          </cell>
          <cell r="G62">
            <v>27651425.65</v>
          </cell>
          <cell r="H62">
            <v>33724199.65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0</v>
          </cell>
          <cell r="S62">
            <v>49081</v>
          </cell>
          <cell r="T62">
            <v>33724199.65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D34">
      <selection activeCell="N70" sqref="N7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</row>
    <row r="10" ht="15.75"/>
    <row r="11" spans="12:15" ht="15" customHeight="1" thickBot="1">
      <c r="L11" s="42" t="s">
        <v>129</v>
      </c>
      <c r="M11" s="42"/>
      <c r="N11" s="42"/>
      <c r="O11" s="42"/>
    </row>
    <row r="12" spans="1:15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7"/>
      <c r="N12" s="49" t="s">
        <v>123</v>
      </c>
      <c r="O12" s="50"/>
    </row>
    <row r="13" spans="1:16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8"/>
      <c r="O13" s="39"/>
      <c r="P13" s="10"/>
    </row>
    <row r="14" spans="1:16" s="8" customFormat="1" ht="33.75" customHeight="1">
      <c r="A14" s="44"/>
      <c r="B14" s="46"/>
      <c r="C14" s="46"/>
      <c r="D14" s="46"/>
      <c r="E14" s="46"/>
      <c r="F14" s="46"/>
      <c r="G14" s="53" t="s">
        <v>5</v>
      </c>
      <c r="H14" s="54"/>
      <c r="I14" s="54"/>
      <c r="J14" s="48" t="s">
        <v>100</v>
      </c>
      <c r="K14" s="48"/>
      <c r="L14" s="48"/>
      <c r="M14" s="48" t="s">
        <v>6</v>
      </c>
      <c r="N14" s="38" t="s">
        <v>7</v>
      </c>
      <c r="O14" s="39" t="s">
        <v>8</v>
      </c>
      <c r="P14" s="10"/>
    </row>
    <row r="15" spans="1:16" s="8" customFormat="1" ht="47.25">
      <c r="A15" s="44"/>
      <c r="B15" s="46"/>
      <c r="C15" s="46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8"/>
      <c r="N15" s="38"/>
      <c r="O15" s="40"/>
      <c r="P15" s="10"/>
    </row>
    <row r="16" spans="1:18" ht="1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VLOOKUP(B16,'[1]Brokers'!$B$8:$H$62,7,0)</f>
        <v>1167496614.47</v>
      </c>
      <c r="H16" s="16">
        <v>0</v>
      </c>
      <c r="I16" s="16">
        <f>VLOOKUP(B16,'[1]Brokers'!$B$8:$M$62,12,0)</f>
        <v>72277744</v>
      </c>
      <c r="J16" s="16">
        <v>0</v>
      </c>
      <c r="K16" s="16">
        <v>0</v>
      </c>
      <c r="L16" s="16">
        <f>VLOOKUP(B16,'[1]Brokers'!$B$8:$R$62,17,0)</f>
        <v>22000000</v>
      </c>
      <c r="M16" s="24">
        <f>VLOOKUP(B16,'[1]Brokers'!$B$8:$T$62,19,0)</f>
        <v>1261774358.47</v>
      </c>
      <c r="N16" s="24">
        <v>85691556381.66</v>
      </c>
      <c r="O16" s="28">
        <f aca="true" t="shared" si="0" ref="O16:O47">N16/$N$70</f>
        <v>0.323956072839486</v>
      </c>
      <c r="R16" s="20"/>
    </row>
    <row r="17" spans="1:18" ht="15">
      <c r="A17" s="27">
        <f>+A16+1</f>
        <v>2</v>
      </c>
      <c r="B17" s="12" t="s">
        <v>74</v>
      </c>
      <c r="C17" s="13" t="s">
        <v>104</v>
      </c>
      <c r="D17" s="14" t="s">
        <v>14</v>
      </c>
      <c r="E17" s="15"/>
      <c r="F17" s="15" t="s">
        <v>14</v>
      </c>
      <c r="G17" s="16">
        <f>VLOOKUP(B17,'[1]Brokers'!$B$8:$H$62,7,0)</f>
        <v>1809754996.05</v>
      </c>
      <c r="H17" s="16">
        <v>0</v>
      </c>
      <c r="I17" s="16">
        <f>VLOOKUP(B17,'[1]Brokers'!$B$8:$M$62,12,0)</f>
        <v>48700000</v>
      </c>
      <c r="J17" s="16">
        <v>0</v>
      </c>
      <c r="K17" s="16">
        <v>0</v>
      </c>
      <c r="L17" s="16">
        <f>VLOOKUP(B17,'[1]Brokers'!$B$8:$R$62,17,0)</f>
        <v>41500000</v>
      </c>
      <c r="M17" s="24">
        <f>VLOOKUP(B17,'[1]Brokers'!$B$8:$T$62,19,0)</f>
        <v>1899954996.05</v>
      </c>
      <c r="N17" s="24">
        <v>48225523600.2</v>
      </c>
      <c r="O17" s="28">
        <f t="shared" si="0"/>
        <v>0.18231611019603816</v>
      </c>
      <c r="R17" s="20"/>
    </row>
    <row r="18" spans="1:18" ht="15">
      <c r="A18" s="27">
        <f aca="true" t="shared" si="1" ref="A18:A61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VLOOKUP(B18,'[1]Brokers'!$B$8:$H$62,7,0)</f>
        <v>3595634600.09</v>
      </c>
      <c r="H18" s="16">
        <v>0</v>
      </c>
      <c r="I18" s="16">
        <f>VLOOKUP(B18,'[1]Brokers'!$B$8:$M$62,12,0)</f>
        <v>2761791</v>
      </c>
      <c r="J18" s="16">
        <v>0</v>
      </c>
      <c r="K18" s="16">
        <v>0</v>
      </c>
      <c r="L18" s="16">
        <f>VLOOKUP(B18,'[1]Brokers'!$B$8:$R$62,17,0)</f>
        <v>4000000</v>
      </c>
      <c r="M18" s="24">
        <f>VLOOKUP(B18,'[1]Brokers'!$B$8:$T$62,19,0)</f>
        <v>3602396391.09</v>
      </c>
      <c r="N18" s="24">
        <v>36554844542.88</v>
      </c>
      <c r="O18" s="28">
        <f t="shared" si="0"/>
        <v>0.13819522461029568</v>
      </c>
      <c r="R18" s="20"/>
    </row>
    <row r="19" spans="1:18" ht="15">
      <c r="A19" s="27">
        <f t="shared" si="1"/>
        <v>4</v>
      </c>
      <c r="B19" s="12" t="s">
        <v>31</v>
      </c>
      <c r="C19" s="13" t="s">
        <v>126</v>
      </c>
      <c r="D19" s="14" t="s">
        <v>14</v>
      </c>
      <c r="E19" s="15"/>
      <c r="F19" s="15"/>
      <c r="G19" s="16">
        <f>VLOOKUP(B19,'[1]Brokers'!$B$8:$H$62,7,0)</f>
        <v>920500181.37</v>
      </c>
      <c r="H19" s="16">
        <v>0</v>
      </c>
      <c r="I19" s="16">
        <f>VLOOKUP(B19,'[1]Brokers'!$B$8:$M$62,12,0)</f>
        <v>799040000</v>
      </c>
      <c r="J19" s="16">
        <v>0</v>
      </c>
      <c r="K19" s="16">
        <v>0</v>
      </c>
      <c r="L19" s="16">
        <f>VLOOKUP(B19,'[1]Brokers'!$B$8:$R$62,17,0)</f>
        <v>503000000</v>
      </c>
      <c r="M19" s="24">
        <f>VLOOKUP(B19,'[1]Brokers'!$B$8:$T$62,19,0)</f>
        <v>2222540181.37</v>
      </c>
      <c r="N19" s="24">
        <v>28695161029.71</v>
      </c>
      <c r="O19" s="28">
        <f t="shared" si="0"/>
        <v>0.10848176960724533</v>
      </c>
      <c r="R19" s="20"/>
    </row>
    <row r="20" spans="1:18" ht="15">
      <c r="A20" s="27">
        <f t="shared" si="1"/>
        <v>5</v>
      </c>
      <c r="B20" s="12" t="s">
        <v>12</v>
      </c>
      <c r="C20" s="13" t="s">
        <v>13</v>
      </c>
      <c r="D20" s="14" t="s">
        <v>14</v>
      </c>
      <c r="E20" s="15" t="s">
        <v>14</v>
      </c>
      <c r="F20" s="15" t="s">
        <v>14</v>
      </c>
      <c r="G20" s="16">
        <f>VLOOKUP(B20,'[1]Brokers'!$B$8:$H$62,7,0)</f>
        <v>4378322685.66</v>
      </c>
      <c r="H20" s="16">
        <v>0</v>
      </c>
      <c r="I20" s="16">
        <f>VLOOKUP(B20,'[1]Brokers'!$B$8:$M$62,12,0)</f>
        <v>51918358</v>
      </c>
      <c r="J20" s="16">
        <v>0</v>
      </c>
      <c r="K20" s="16">
        <v>0</v>
      </c>
      <c r="L20" s="16">
        <f>VLOOKUP(B20,'[1]Brokers'!$B$8:$R$62,17,0)</f>
        <v>52400000</v>
      </c>
      <c r="M20" s="24">
        <f>VLOOKUP(B20,'[1]Brokers'!$B$8:$T$62,19,0)</f>
        <v>4482641043.66</v>
      </c>
      <c r="N20" s="24">
        <v>20833041986.61</v>
      </c>
      <c r="O20" s="28">
        <f t="shared" si="0"/>
        <v>0.07875910710762563</v>
      </c>
      <c r="R20" s="20"/>
    </row>
    <row r="21" spans="1:18" ht="15">
      <c r="A21" s="27">
        <f t="shared" si="1"/>
        <v>6</v>
      </c>
      <c r="B21" s="12" t="s">
        <v>23</v>
      </c>
      <c r="C21" s="13" t="s">
        <v>118</v>
      </c>
      <c r="D21" s="14" t="s">
        <v>14</v>
      </c>
      <c r="E21" s="15" t="s">
        <v>14</v>
      </c>
      <c r="F21" s="15"/>
      <c r="G21" s="16">
        <f>VLOOKUP(B21,'[1]Brokers'!$B$8:$H$62,7,0)</f>
        <v>614387656.59</v>
      </c>
      <c r="H21" s="16">
        <v>0</v>
      </c>
      <c r="I21" s="16">
        <f>VLOOKUP(B21,'[1]Brokers'!$B$8:$M$62,12,0)</f>
        <v>29855149</v>
      </c>
      <c r="J21" s="16">
        <v>0</v>
      </c>
      <c r="K21" s="16">
        <v>0</v>
      </c>
      <c r="L21" s="16">
        <f>VLOOKUP(B21,'[1]Brokers'!$B$8:$R$62,17,0)</f>
        <v>3982800000</v>
      </c>
      <c r="M21" s="24">
        <f>VLOOKUP(B21,'[1]Brokers'!$B$8:$T$62,19,0)</f>
        <v>4627042805.59</v>
      </c>
      <c r="N21" s="24">
        <v>9346061365.21</v>
      </c>
      <c r="O21" s="28">
        <f t="shared" si="0"/>
        <v>0.035332691623725467</v>
      </c>
      <c r="R21" s="20"/>
    </row>
    <row r="22" spans="1:18" ht="15">
      <c r="A22" s="27">
        <f t="shared" si="1"/>
        <v>7</v>
      </c>
      <c r="B22" s="12" t="s">
        <v>106</v>
      </c>
      <c r="C22" s="13" t="s">
        <v>107</v>
      </c>
      <c r="D22" s="14" t="s">
        <v>14</v>
      </c>
      <c r="E22" s="14" t="s">
        <v>14</v>
      </c>
      <c r="F22" s="14"/>
      <c r="G22" s="16">
        <f>VLOOKUP(B22,'[1]Brokers'!$B$8:$H$62,7,0)</f>
        <v>516360161.69</v>
      </c>
      <c r="H22" s="16">
        <v>0</v>
      </c>
      <c r="I22" s="16">
        <f>VLOOKUP(B22,'[1]Brokers'!$B$8:$M$62,12,0)</f>
        <v>799040000</v>
      </c>
      <c r="J22" s="16">
        <v>0</v>
      </c>
      <c r="K22" s="16">
        <v>0</v>
      </c>
      <c r="L22" s="16">
        <f>VLOOKUP(B22,'[1]Brokers'!$B$8:$R$62,17,0)</f>
        <v>0</v>
      </c>
      <c r="M22" s="24">
        <f>VLOOKUP(B22,'[1]Brokers'!$B$8:$T$62,19,0)</f>
        <v>1315400161.69</v>
      </c>
      <c r="N22" s="24">
        <v>6567194868.58</v>
      </c>
      <c r="O22" s="28">
        <f t="shared" si="0"/>
        <v>0.02482721459418063</v>
      </c>
      <c r="R22" s="20"/>
    </row>
    <row r="23" spans="1:18" ht="15">
      <c r="A23" s="27">
        <f t="shared" si="1"/>
        <v>8</v>
      </c>
      <c r="B23" s="12" t="s">
        <v>40</v>
      </c>
      <c r="C23" s="13" t="s">
        <v>41</v>
      </c>
      <c r="D23" s="14" t="s">
        <v>14</v>
      </c>
      <c r="E23" s="15" t="s">
        <v>14</v>
      </c>
      <c r="F23" s="15"/>
      <c r="G23" s="16">
        <f>VLOOKUP(B23,'[1]Brokers'!$B$8:$H$62,7,0)</f>
        <v>2697440</v>
      </c>
      <c r="H23" s="16">
        <v>0</v>
      </c>
      <c r="I23" s="16">
        <f>VLOOKUP(B23,'[1]Brokers'!$B$8:$M$62,12,0)</f>
        <v>0</v>
      </c>
      <c r="J23" s="16">
        <v>0</v>
      </c>
      <c r="K23" s="16">
        <v>0</v>
      </c>
      <c r="L23" s="16">
        <f>VLOOKUP(B23,'[1]Brokers'!$B$8:$R$62,17,0)</f>
        <v>0</v>
      </c>
      <c r="M23" s="24">
        <f>VLOOKUP(B23,'[1]Brokers'!$B$8:$T$62,19,0)</f>
        <v>2697440</v>
      </c>
      <c r="N23" s="24">
        <v>5541265330.7</v>
      </c>
      <c r="O23" s="28">
        <f t="shared" si="0"/>
        <v>0.02094869822529407</v>
      </c>
      <c r="R23" s="20"/>
    </row>
    <row r="24" spans="1:18" ht="15">
      <c r="A24" s="27">
        <f t="shared" si="1"/>
        <v>9</v>
      </c>
      <c r="B24" s="12" t="s">
        <v>88</v>
      </c>
      <c r="C24" s="13" t="s">
        <v>127</v>
      </c>
      <c r="D24" s="14" t="s">
        <v>14</v>
      </c>
      <c r="E24" s="15"/>
      <c r="F24" s="15"/>
      <c r="G24" s="16">
        <f>VLOOKUP(B24,'[1]Brokers'!$B$8:$H$62,7,0)</f>
        <v>923011168.27</v>
      </c>
      <c r="H24" s="16">
        <v>0</v>
      </c>
      <c r="I24" s="16">
        <f>VLOOKUP(B24,'[1]Brokers'!$B$8:$M$62,12,0)</f>
        <v>0</v>
      </c>
      <c r="J24" s="16">
        <v>0</v>
      </c>
      <c r="K24" s="16">
        <v>0</v>
      </c>
      <c r="L24" s="16">
        <f>VLOOKUP(B24,'[1]Brokers'!$B$8:$R$62,17,0)</f>
        <v>3300000</v>
      </c>
      <c r="M24" s="24">
        <f>VLOOKUP(B24,'[1]Brokers'!$B$8:$T$62,19,0)</f>
        <v>926311168.27</v>
      </c>
      <c r="N24" s="24">
        <v>4421041572.19</v>
      </c>
      <c r="O24" s="28">
        <f t="shared" si="0"/>
        <v>0.01671370349731807</v>
      </c>
      <c r="R24" s="20"/>
    </row>
    <row r="25" spans="1:18" s="23" customFormat="1" ht="15">
      <c r="A25" s="27">
        <f t="shared" si="1"/>
        <v>10</v>
      </c>
      <c r="B25" s="12" t="s">
        <v>24</v>
      </c>
      <c r="C25" s="13" t="s">
        <v>119</v>
      </c>
      <c r="D25" s="14" t="s">
        <v>14</v>
      </c>
      <c r="E25" s="15" t="s">
        <v>14</v>
      </c>
      <c r="F25" s="15"/>
      <c r="G25" s="16">
        <f>VLOOKUP(B25,'[1]Brokers'!$B$8:$H$62,7,0)</f>
        <v>492403191.87</v>
      </c>
      <c r="H25" s="16">
        <v>0</v>
      </c>
      <c r="I25" s="16">
        <f>VLOOKUP(B25,'[1]Brokers'!$B$8:$M$62,12,0)</f>
        <v>30097000</v>
      </c>
      <c r="J25" s="16">
        <v>0</v>
      </c>
      <c r="K25" s="16">
        <v>0</v>
      </c>
      <c r="L25" s="16">
        <f>VLOOKUP(B25,'[1]Brokers'!$B$8:$R$62,17,0)</f>
        <v>100000</v>
      </c>
      <c r="M25" s="24">
        <f>VLOOKUP(B25,'[1]Brokers'!$B$8:$T$62,19,0)</f>
        <v>522600191.87</v>
      </c>
      <c r="N25" s="24">
        <v>3319421948.26</v>
      </c>
      <c r="O25" s="28">
        <f t="shared" si="0"/>
        <v>0.012549041514265863</v>
      </c>
      <c r="P25" s="24"/>
      <c r="R25" s="20"/>
    </row>
    <row r="26" spans="1:18" ht="15">
      <c r="A26" s="27">
        <f t="shared" si="1"/>
        <v>11</v>
      </c>
      <c r="B26" s="12" t="s">
        <v>113</v>
      </c>
      <c r="C26" s="13" t="s">
        <v>114</v>
      </c>
      <c r="D26" s="14" t="s">
        <v>14</v>
      </c>
      <c r="E26" s="15"/>
      <c r="F26" s="14" t="s">
        <v>14</v>
      </c>
      <c r="G26" s="16">
        <f>VLOOKUP(B26,'[1]Brokers'!$B$8:$H$62,7,0)</f>
        <v>3033841.3</v>
      </c>
      <c r="H26" s="16">
        <v>0</v>
      </c>
      <c r="I26" s="16">
        <f>VLOOKUP(B26,'[1]Brokers'!$B$8:$M$62,12,0)</f>
        <v>572682100</v>
      </c>
      <c r="J26" s="16">
        <v>0</v>
      </c>
      <c r="K26" s="24">
        <v>0</v>
      </c>
      <c r="L26" s="16">
        <f>VLOOKUP(B26,'[1]Brokers'!$B$8:$R$62,17,0)</f>
        <v>1424800000</v>
      </c>
      <c r="M26" s="24">
        <f>VLOOKUP(B26,'[1]Brokers'!$B$8:$T$62,19,0)</f>
        <v>2000515941.3</v>
      </c>
      <c r="N26" s="24">
        <v>2467207083.4</v>
      </c>
      <c r="O26" s="28">
        <f t="shared" si="0"/>
        <v>0.009327251731316297</v>
      </c>
      <c r="R26" s="20"/>
    </row>
    <row r="27" spans="1:18" ht="15">
      <c r="A27" s="27">
        <f t="shared" si="1"/>
        <v>12</v>
      </c>
      <c r="B27" s="12" t="s">
        <v>25</v>
      </c>
      <c r="C27" s="13" t="s">
        <v>26</v>
      </c>
      <c r="D27" s="14" t="s">
        <v>14</v>
      </c>
      <c r="E27" s="15" t="s">
        <v>14</v>
      </c>
      <c r="F27" s="15" t="s">
        <v>14</v>
      </c>
      <c r="G27" s="16">
        <f>VLOOKUP(B27,'[1]Brokers'!$B$8:$H$62,7,0)</f>
        <v>149443177.78</v>
      </c>
      <c r="H27" s="16">
        <v>0</v>
      </c>
      <c r="I27" s="16">
        <f>VLOOKUP(B27,'[1]Brokers'!$B$8:$M$62,12,0)</f>
        <v>980000</v>
      </c>
      <c r="J27" s="16">
        <v>0</v>
      </c>
      <c r="K27" s="16">
        <v>0</v>
      </c>
      <c r="L27" s="16">
        <f>VLOOKUP(B27,'[1]Brokers'!$B$8:$R$62,17,0)</f>
        <v>2000000</v>
      </c>
      <c r="M27" s="24">
        <f>VLOOKUP(B27,'[1]Brokers'!$B$8:$T$62,19,0)</f>
        <v>152423177.78</v>
      </c>
      <c r="N27" s="24">
        <v>2357374189.36</v>
      </c>
      <c r="O27" s="28">
        <f t="shared" si="0"/>
        <v>0.008912029572632188</v>
      </c>
      <c r="R27" s="20"/>
    </row>
    <row r="28" spans="1:18" ht="15">
      <c r="A28" s="27">
        <f t="shared" si="1"/>
        <v>13</v>
      </c>
      <c r="B28" s="12" t="s">
        <v>38</v>
      </c>
      <c r="C28" s="13" t="s">
        <v>39</v>
      </c>
      <c r="D28" s="14" t="s">
        <v>14</v>
      </c>
      <c r="E28" s="14"/>
      <c r="F28" s="15"/>
      <c r="G28" s="16">
        <f>VLOOKUP(B28,'[1]Brokers'!$B$8:$H$62,7,0)</f>
        <v>215039541.34</v>
      </c>
      <c r="H28" s="16">
        <v>0</v>
      </c>
      <c r="I28" s="16">
        <f>VLOOKUP(B28,'[1]Brokers'!$B$8:$M$62,12,0)</f>
        <v>400000000</v>
      </c>
      <c r="J28" s="16">
        <v>0</v>
      </c>
      <c r="K28" s="16">
        <v>0</v>
      </c>
      <c r="L28" s="16">
        <f>VLOOKUP(B28,'[1]Brokers'!$B$8:$R$62,17,0)</f>
        <v>0</v>
      </c>
      <c r="M28" s="24">
        <f>VLOOKUP(B28,'[1]Brokers'!$B$8:$T$62,19,0)</f>
        <v>615039541.34</v>
      </c>
      <c r="N28" s="24">
        <v>2295361444.22</v>
      </c>
      <c r="O28" s="28">
        <f t="shared" si="0"/>
        <v>0.008677591009139719</v>
      </c>
      <c r="R28" s="20"/>
    </row>
    <row r="29" spans="1:18" ht="15">
      <c r="A29" s="27">
        <f t="shared" si="1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VLOOKUP(B29,'[1]Brokers'!$B$8:$H$62,7,0)</f>
        <v>125366093.53</v>
      </c>
      <c r="H29" s="16">
        <v>0</v>
      </c>
      <c r="I29" s="16">
        <f>VLOOKUP(B29,'[1]Brokers'!$B$8:$M$62,12,0)</f>
        <v>0</v>
      </c>
      <c r="J29" s="16">
        <v>0</v>
      </c>
      <c r="K29" s="16">
        <v>0</v>
      </c>
      <c r="L29" s="16">
        <f>VLOOKUP(B29,'[1]Brokers'!$B$8:$R$62,17,0)</f>
        <v>100000000</v>
      </c>
      <c r="M29" s="24">
        <f>VLOOKUP(B29,'[1]Brokers'!$B$8:$T$62,19,0)</f>
        <v>225366093.53</v>
      </c>
      <c r="N29" s="24">
        <v>1126731731.33</v>
      </c>
      <c r="O29" s="28">
        <f t="shared" si="0"/>
        <v>0.004259598054207155</v>
      </c>
      <c r="R29" s="20"/>
    </row>
    <row r="30" spans="1:18" ht="15">
      <c r="A30" s="27">
        <f t="shared" si="1"/>
        <v>15</v>
      </c>
      <c r="B30" s="12" t="s">
        <v>56</v>
      </c>
      <c r="C30" s="13" t="s">
        <v>57</v>
      </c>
      <c r="D30" s="14" t="s">
        <v>14</v>
      </c>
      <c r="E30" s="15"/>
      <c r="F30" s="15"/>
      <c r="G30" s="16">
        <f>VLOOKUP(B30,'[1]Brokers'!$B$8:$H$62,7,0)</f>
        <v>22421644.29</v>
      </c>
      <c r="H30" s="16">
        <v>0</v>
      </c>
      <c r="I30" s="16">
        <f>VLOOKUP(B30,'[1]Brokers'!$B$8:$M$62,12,0)</f>
        <v>0</v>
      </c>
      <c r="J30" s="16">
        <v>0</v>
      </c>
      <c r="K30" s="16">
        <v>0</v>
      </c>
      <c r="L30" s="16">
        <f>VLOOKUP(B30,'[1]Brokers'!$B$8:$R$62,17,0)</f>
        <v>0</v>
      </c>
      <c r="M30" s="24">
        <f>VLOOKUP(B30,'[1]Brokers'!$B$8:$T$62,19,0)</f>
        <v>22421644.29</v>
      </c>
      <c r="N30" s="24">
        <v>1001200514.19</v>
      </c>
      <c r="O30" s="28">
        <f t="shared" si="0"/>
        <v>0.003785028541870246</v>
      </c>
      <c r="R30" s="20"/>
    </row>
    <row r="31" spans="1:18" ht="15">
      <c r="A31" s="27">
        <f t="shared" si="1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VLOOKUP(B31,'[1]Brokers'!$B$8:$H$62,7,0)</f>
        <v>147342457.35</v>
      </c>
      <c r="H31" s="16">
        <v>0</v>
      </c>
      <c r="I31" s="16">
        <f>VLOOKUP(B31,'[1]Brokers'!$B$8:$M$62,12,0)</f>
        <v>0</v>
      </c>
      <c r="J31" s="16">
        <v>0</v>
      </c>
      <c r="K31" s="16">
        <v>0</v>
      </c>
      <c r="L31" s="16">
        <f>VLOOKUP(B31,'[1]Brokers'!$B$8:$R$62,17,0)</f>
        <v>0</v>
      </c>
      <c r="M31" s="24">
        <f>VLOOKUP(B31,'[1]Brokers'!$B$8:$T$62,19,0)</f>
        <v>147342457.35</v>
      </c>
      <c r="N31" s="24">
        <v>747052927.59</v>
      </c>
      <c r="O31" s="28">
        <f t="shared" si="0"/>
        <v>0.0028242261296714368</v>
      </c>
      <c r="R31" s="20"/>
    </row>
    <row r="32" spans="1:18" ht="15">
      <c r="A32" s="27">
        <f t="shared" si="1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VLOOKUP(B32,'[1]Brokers'!$B$8:$H$62,7,0)</f>
        <v>141011463.7</v>
      </c>
      <c r="H32" s="16">
        <v>0</v>
      </c>
      <c r="I32" s="16">
        <f>VLOOKUP(B32,'[1]Brokers'!$B$8:$M$62,12,0)</f>
        <v>0</v>
      </c>
      <c r="J32" s="16">
        <v>0</v>
      </c>
      <c r="K32" s="16">
        <v>0</v>
      </c>
      <c r="L32" s="16">
        <f>VLOOKUP(B32,'[1]Brokers'!$B$8:$R$62,17,0)</f>
        <v>0</v>
      </c>
      <c r="M32" s="24">
        <f>VLOOKUP(B32,'[1]Brokers'!$B$8:$T$62,19,0)</f>
        <v>141011463.7</v>
      </c>
      <c r="N32" s="24">
        <v>697415721.91</v>
      </c>
      <c r="O32" s="28">
        <f t="shared" si="0"/>
        <v>0.0026365731694754633</v>
      </c>
      <c r="R32" s="20"/>
    </row>
    <row r="33" spans="1:18" ht="15">
      <c r="A33" s="27">
        <f t="shared" si="1"/>
        <v>18</v>
      </c>
      <c r="B33" s="12" t="s">
        <v>103</v>
      </c>
      <c r="C33" s="13" t="s">
        <v>102</v>
      </c>
      <c r="D33" s="14" t="s">
        <v>14</v>
      </c>
      <c r="E33" s="15"/>
      <c r="F33" s="15"/>
      <c r="G33" s="16">
        <f>VLOOKUP(B33,'[1]Brokers'!$B$8:$H$62,7,0)</f>
        <v>24437882</v>
      </c>
      <c r="H33" s="16">
        <v>0</v>
      </c>
      <c r="I33" s="16">
        <f>VLOOKUP(B33,'[1]Brokers'!$B$8:$M$62,12,0)</f>
        <v>0</v>
      </c>
      <c r="J33" s="16">
        <v>0</v>
      </c>
      <c r="K33" s="16"/>
      <c r="L33" s="16">
        <f>VLOOKUP(B33,'[1]Brokers'!$B$8:$R$62,17,0)</f>
        <v>0</v>
      </c>
      <c r="M33" s="24">
        <f>VLOOKUP(B33,'[1]Brokers'!$B$8:$T$62,19,0)</f>
        <v>24437882</v>
      </c>
      <c r="N33" s="24">
        <v>691129434</v>
      </c>
      <c r="O33" s="28">
        <f t="shared" si="0"/>
        <v>0.002612807920831925</v>
      </c>
      <c r="R33" s="20"/>
    </row>
    <row r="34" spans="1:18" ht="15">
      <c r="A34" s="27">
        <f t="shared" si="1"/>
        <v>19</v>
      </c>
      <c r="B34" s="12" t="s">
        <v>34</v>
      </c>
      <c r="C34" s="13" t="s">
        <v>35</v>
      </c>
      <c r="D34" s="14" t="s">
        <v>14</v>
      </c>
      <c r="E34" s="15" t="s">
        <v>14</v>
      </c>
      <c r="F34" s="15" t="s">
        <v>14</v>
      </c>
      <c r="G34" s="16">
        <f>VLOOKUP(B34,'[1]Brokers'!$B$8:$H$62,7,0)</f>
        <v>101246743.82</v>
      </c>
      <c r="H34" s="16">
        <v>0</v>
      </c>
      <c r="I34" s="16">
        <f>VLOOKUP(B34,'[1]Brokers'!$B$8:$M$62,12,0)</f>
        <v>0</v>
      </c>
      <c r="J34" s="16">
        <v>0</v>
      </c>
      <c r="K34" s="16">
        <v>0</v>
      </c>
      <c r="L34" s="16">
        <f>VLOOKUP(B34,'[1]Brokers'!$B$8:$R$62,17,0)</f>
        <v>0</v>
      </c>
      <c r="M34" s="24">
        <f>VLOOKUP(B34,'[1]Brokers'!$B$8:$T$62,19,0)</f>
        <v>101246743.82</v>
      </c>
      <c r="N34" s="24">
        <v>637011605.1</v>
      </c>
      <c r="O34" s="28">
        <f t="shared" si="0"/>
        <v>0.002408216009314311</v>
      </c>
      <c r="R34" s="20"/>
    </row>
    <row r="35" spans="1:18" ht="15">
      <c r="A35" s="27">
        <f t="shared" si="1"/>
        <v>20</v>
      </c>
      <c r="B35" s="12" t="s">
        <v>76</v>
      </c>
      <c r="C35" s="13" t="s">
        <v>77</v>
      </c>
      <c r="D35" s="14" t="s">
        <v>14</v>
      </c>
      <c r="E35" s="15"/>
      <c r="F35" s="15"/>
      <c r="G35" s="16">
        <f>VLOOKUP(B35,'[1]Brokers'!$B$8:$H$62,7,0)</f>
        <v>932975.45</v>
      </c>
      <c r="H35" s="16">
        <v>0</v>
      </c>
      <c r="I35" s="16">
        <f>VLOOKUP(B35,'[1]Brokers'!$B$8:$M$62,12,0)</f>
        <v>0</v>
      </c>
      <c r="J35" s="16">
        <v>0</v>
      </c>
      <c r="K35" s="16">
        <v>0</v>
      </c>
      <c r="L35" s="16">
        <f>VLOOKUP(B35,'[1]Brokers'!$B$8:$R$62,17,0)</f>
        <v>0</v>
      </c>
      <c r="M35" s="24">
        <f>VLOOKUP(B35,'[1]Brokers'!$B$8:$T$62,19,0)</f>
        <v>932975.45</v>
      </c>
      <c r="N35" s="24">
        <v>634586395.8</v>
      </c>
      <c r="O35" s="28">
        <f t="shared" si="0"/>
        <v>0.0023990475297835786</v>
      </c>
      <c r="R35" s="20"/>
    </row>
    <row r="36" spans="1:18" ht="15">
      <c r="A36" s="27">
        <f t="shared" si="1"/>
        <v>21</v>
      </c>
      <c r="B36" s="12" t="s">
        <v>78</v>
      </c>
      <c r="C36" s="13" t="s">
        <v>79</v>
      </c>
      <c r="D36" s="14" t="s">
        <v>14</v>
      </c>
      <c r="E36" s="15" t="s">
        <v>14</v>
      </c>
      <c r="F36" s="15"/>
      <c r="G36" s="16">
        <f>VLOOKUP(B36,'[1]Brokers'!$B$8:$H$62,7,0)</f>
        <v>111438175</v>
      </c>
      <c r="H36" s="16">
        <v>0</v>
      </c>
      <c r="I36" s="16">
        <f>VLOOKUP(B36,'[1]Brokers'!$B$8:$M$62,12,0)</f>
        <v>0</v>
      </c>
      <c r="J36" s="16">
        <v>0</v>
      </c>
      <c r="K36" s="16">
        <v>0</v>
      </c>
      <c r="L36" s="16">
        <f>VLOOKUP(B36,'[1]Brokers'!$B$8:$R$62,17,0)</f>
        <v>0</v>
      </c>
      <c r="M36" s="24">
        <f>VLOOKUP(B36,'[1]Brokers'!$B$8:$T$62,19,0)</f>
        <v>111438175</v>
      </c>
      <c r="N36" s="24">
        <v>393659251.15</v>
      </c>
      <c r="O36" s="28">
        <f t="shared" si="0"/>
        <v>0.0014882248663041083</v>
      </c>
      <c r="R36" s="20"/>
    </row>
    <row r="37" spans="1:18" ht="15">
      <c r="A37" s="27">
        <f t="shared" si="1"/>
        <v>22</v>
      </c>
      <c r="B37" s="12" t="s">
        <v>86</v>
      </c>
      <c r="C37" s="13" t="s">
        <v>87</v>
      </c>
      <c r="D37" s="14" t="s">
        <v>14</v>
      </c>
      <c r="E37" s="15" t="s">
        <v>14</v>
      </c>
      <c r="F37" s="15" t="s">
        <v>14</v>
      </c>
      <c r="G37" s="16">
        <f>VLOOKUP(B37,'[1]Brokers'!$B$8:$H$62,7,0)</f>
        <v>64369932.82</v>
      </c>
      <c r="H37" s="16">
        <v>0</v>
      </c>
      <c r="I37" s="16">
        <f>VLOOKUP(B37,'[1]Brokers'!$B$8:$M$62,12,0)</f>
        <v>904350</v>
      </c>
      <c r="J37" s="16">
        <v>0</v>
      </c>
      <c r="K37" s="16">
        <v>0</v>
      </c>
      <c r="L37" s="16">
        <f>VLOOKUP(B37,'[1]Brokers'!$B$8:$R$62,17,0)</f>
        <v>3000000</v>
      </c>
      <c r="M37" s="24">
        <f>VLOOKUP(B37,'[1]Brokers'!$B$8:$T$62,19,0)</f>
        <v>68274282.82</v>
      </c>
      <c r="N37" s="24">
        <v>339902611.46</v>
      </c>
      <c r="O37" s="28">
        <f t="shared" si="0"/>
        <v>0.0012849984269866072</v>
      </c>
      <c r="R37" s="20"/>
    </row>
    <row r="38" spans="1:18" ht="15">
      <c r="A38" s="27">
        <f t="shared" si="1"/>
        <v>23</v>
      </c>
      <c r="B38" s="12" t="s">
        <v>29</v>
      </c>
      <c r="C38" s="13" t="s">
        <v>30</v>
      </c>
      <c r="D38" s="14" t="s">
        <v>14</v>
      </c>
      <c r="E38" s="15" t="s">
        <v>14</v>
      </c>
      <c r="F38" s="15"/>
      <c r="G38" s="16">
        <f>VLOOKUP(B38,'[1]Brokers'!$B$8:$H$62,7,0)</f>
        <v>52800854.02</v>
      </c>
      <c r="H38" s="16">
        <v>0</v>
      </c>
      <c r="I38" s="16">
        <f>VLOOKUP(B38,'[1]Brokers'!$B$8:$M$62,12,0)</f>
        <v>0</v>
      </c>
      <c r="J38" s="16">
        <v>0</v>
      </c>
      <c r="K38" s="16">
        <v>0</v>
      </c>
      <c r="L38" s="16">
        <f>VLOOKUP(B38,'[1]Brokers'!$B$8:$R$62,17,0)</f>
        <v>0</v>
      </c>
      <c r="M38" s="24">
        <f>VLOOKUP(B38,'[1]Brokers'!$B$8:$T$62,19,0)</f>
        <v>52800854.02</v>
      </c>
      <c r="N38" s="24">
        <v>332399710.73</v>
      </c>
      <c r="O38" s="28">
        <f t="shared" si="0"/>
        <v>0.00125663378573106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VLOOKUP(B39,'[1]Brokers'!$B$8:$H$62,7,0)</f>
        <v>46377331</v>
      </c>
      <c r="H39" s="16">
        <v>0</v>
      </c>
      <c r="I39" s="16">
        <f>VLOOKUP(B39,'[1]Brokers'!$B$8:$M$62,12,0)</f>
        <v>2444912</v>
      </c>
      <c r="J39" s="16">
        <v>0</v>
      </c>
      <c r="K39" s="16">
        <v>0</v>
      </c>
      <c r="L39" s="16">
        <f>VLOOKUP(B39,'[1]Brokers'!$B$8:$R$62,17,0)</f>
        <v>41000000</v>
      </c>
      <c r="M39" s="24">
        <f>VLOOKUP(B39,'[1]Brokers'!$B$8:$T$62,19,0)</f>
        <v>89822243</v>
      </c>
      <c r="N39" s="24">
        <v>219540017.42</v>
      </c>
      <c r="O39" s="28">
        <f t="shared" si="0"/>
        <v>0.0008299688426445382</v>
      </c>
      <c r="P39" s="1"/>
      <c r="R39" s="20"/>
    </row>
    <row r="40" spans="1:18" ht="1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VLOOKUP(B40,'[1]Brokers'!$B$8:$H$62,7,0)</f>
        <v>27121654.43</v>
      </c>
      <c r="H40" s="16">
        <v>0</v>
      </c>
      <c r="I40" s="16">
        <f>VLOOKUP(B40,'[1]Brokers'!$B$8:$M$62,12,0)</f>
        <v>0</v>
      </c>
      <c r="J40" s="16">
        <v>0</v>
      </c>
      <c r="K40" s="16">
        <v>0</v>
      </c>
      <c r="L40" s="16">
        <f>VLOOKUP(B40,'[1]Brokers'!$B$8:$R$62,17,0)</f>
        <v>0</v>
      </c>
      <c r="M40" s="24">
        <f>VLOOKUP(B40,'[1]Brokers'!$B$8:$T$62,19,0)</f>
        <v>27121654.43</v>
      </c>
      <c r="N40" s="24">
        <v>183606536.75</v>
      </c>
      <c r="O40" s="28">
        <f t="shared" si="0"/>
        <v>0.0006941226779482205</v>
      </c>
      <c r="R40" s="20"/>
    </row>
    <row r="41" spans="1:18" ht="15">
      <c r="A41" s="27">
        <f t="shared" si="1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VLOOKUP(B41,'[1]Brokers'!$B$8:$H$62,7,0)</f>
        <v>33724199.65</v>
      </c>
      <c r="H41" s="16">
        <v>0</v>
      </c>
      <c r="I41" s="16">
        <f>VLOOKUP(B41,'[1]Brokers'!$B$8:$M$62,12,0)</f>
        <v>0</v>
      </c>
      <c r="J41" s="16">
        <v>0</v>
      </c>
      <c r="K41" s="16">
        <v>0</v>
      </c>
      <c r="L41" s="16">
        <f>VLOOKUP(B41,'[1]Brokers'!$B$8:$R$62,17,0)</f>
        <v>0</v>
      </c>
      <c r="M41" s="24">
        <f>VLOOKUP(B41,'[1]Brokers'!$B$8:$T$62,19,0)</f>
        <v>33724199.65</v>
      </c>
      <c r="N41" s="24">
        <v>150799515.42</v>
      </c>
      <c r="O41" s="28">
        <f t="shared" si="0"/>
        <v>0.0005700960615533443</v>
      </c>
      <c r="R41" s="20"/>
    </row>
    <row r="42" spans="1:18" ht="15">
      <c r="A42" s="27">
        <f t="shared" si="1"/>
        <v>27</v>
      </c>
      <c r="B42" s="12" t="s">
        <v>54</v>
      </c>
      <c r="C42" s="13" t="s">
        <v>55</v>
      </c>
      <c r="D42" s="14" t="s">
        <v>14</v>
      </c>
      <c r="E42" s="15" t="s">
        <v>14</v>
      </c>
      <c r="F42" s="15"/>
      <c r="G42" s="16">
        <f>VLOOKUP(B42,'[1]Brokers'!$B$8:$H$62,7,0)</f>
        <v>0</v>
      </c>
      <c r="H42" s="16">
        <v>0</v>
      </c>
      <c r="I42" s="16">
        <f>VLOOKUP(B42,'[1]Brokers'!$B$8:$M$62,12,0)</f>
        <v>0</v>
      </c>
      <c r="J42" s="16">
        <v>0</v>
      </c>
      <c r="K42" s="16">
        <v>0</v>
      </c>
      <c r="L42" s="16">
        <f>VLOOKUP(B42,'[1]Brokers'!$B$8:$R$62,17,0)</f>
        <v>0</v>
      </c>
      <c r="M42" s="24">
        <f>VLOOKUP(B42,'[1]Brokers'!$B$8:$T$62,19,0)</f>
        <v>0</v>
      </c>
      <c r="N42" s="24">
        <v>131506495.92</v>
      </c>
      <c r="O42" s="28">
        <f t="shared" si="0"/>
        <v>0.000497158994071474</v>
      </c>
      <c r="R42" s="20"/>
    </row>
    <row r="43" spans="1:18" ht="15">
      <c r="A43" s="27">
        <f t="shared" si="1"/>
        <v>28</v>
      </c>
      <c r="B43" s="12" t="s">
        <v>72</v>
      </c>
      <c r="C43" s="13" t="s">
        <v>73</v>
      </c>
      <c r="D43" s="14" t="s">
        <v>14</v>
      </c>
      <c r="E43" s="15"/>
      <c r="F43" s="15"/>
      <c r="G43" s="16">
        <f>VLOOKUP(B43,'[1]Brokers'!$B$8:$H$62,7,0)</f>
        <v>0</v>
      </c>
      <c r="H43" s="16">
        <v>0</v>
      </c>
      <c r="I43" s="16">
        <f>VLOOKUP(B43,'[1]Brokers'!$B$8:$M$62,12,0)</f>
        <v>0</v>
      </c>
      <c r="J43" s="16">
        <v>0</v>
      </c>
      <c r="K43" s="16">
        <v>0</v>
      </c>
      <c r="L43" s="16">
        <f>VLOOKUP(B43,'[1]Brokers'!$B$8:$R$62,17,0)</f>
        <v>0</v>
      </c>
      <c r="M43" s="24">
        <f>VLOOKUP(B43,'[1]Brokers'!$B$8:$T$62,19,0)</f>
        <v>0</v>
      </c>
      <c r="N43" s="24">
        <v>124594597.38</v>
      </c>
      <c r="O43" s="28">
        <f t="shared" si="0"/>
        <v>0.0004710286306910908</v>
      </c>
      <c r="R43" s="20"/>
    </row>
    <row r="44" spans="1:18" ht="15">
      <c r="A44" s="27">
        <f t="shared" si="1"/>
        <v>29</v>
      </c>
      <c r="B44" s="12" t="s">
        <v>66</v>
      </c>
      <c r="C44" s="13" t="s">
        <v>67</v>
      </c>
      <c r="D44" s="14" t="s">
        <v>14</v>
      </c>
      <c r="E44" s="15"/>
      <c r="F44" s="15"/>
      <c r="G44" s="16">
        <f>VLOOKUP(B44,'[1]Brokers'!$B$8:$H$62,7,0)</f>
        <v>24815059.98</v>
      </c>
      <c r="H44" s="16">
        <v>0</v>
      </c>
      <c r="I44" s="16">
        <f>VLOOKUP(B44,'[1]Brokers'!$B$8:$M$62,12,0)</f>
        <v>0</v>
      </c>
      <c r="J44" s="16">
        <v>0</v>
      </c>
      <c r="K44" s="16">
        <v>0</v>
      </c>
      <c r="L44" s="16">
        <f>VLOOKUP(B44,'[1]Brokers'!$B$8:$R$62,17,0)</f>
        <v>0</v>
      </c>
      <c r="M44" s="24">
        <f>VLOOKUP(B44,'[1]Brokers'!$B$8:$T$62,19,0)</f>
        <v>24815059.98</v>
      </c>
      <c r="N44" s="24">
        <v>86531057.29</v>
      </c>
      <c r="O44" s="28">
        <f t="shared" si="0"/>
        <v>0.0003271297976368246</v>
      </c>
      <c r="R44" s="20"/>
    </row>
    <row r="45" spans="1:18" ht="15">
      <c r="A45" s="27">
        <f t="shared" si="1"/>
        <v>30</v>
      </c>
      <c r="B45" s="12" t="s">
        <v>96</v>
      </c>
      <c r="C45" s="13" t="s">
        <v>97</v>
      </c>
      <c r="D45" s="14" t="s">
        <v>14</v>
      </c>
      <c r="E45" s="15"/>
      <c r="F45" s="15"/>
      <c r="G45" s="16">
        <f>VLOOKUP(B45,'[1]Brokers'!$B$8:$H$62,7,0)</f>
        <v>20364175.09</v>
      </c>
      <c r="H45" s="16">
        <v>0</v>
      </c>
      <c r="I45" s="16">
        <f>VLOOKUP(B45,'[1]Brokers'!$B$8:$M$62,12,0)</f>
        <v>60509532</v>
      </c>
      <c r="J45" s="16">
        <v>0</v>
      </c>
      <c r="K45" s="16">
        <v>0</v>
      </c>
      <c r="L45" s="16">
        <f>VLOOKUP(B45,'[1]Brokers'!$B$8:$R$62,17,0)</f>
        <v>0</v>
      </c>
      <c r="M45" s="24">
        <f>VLOOKUP(B45,'[1]Brokers'!$B$8:$T$62,19,0)</f>
        <v>80873707.09</v>
      </c>
      <c r="N45" s="24">
        <v>86307404.59</v>
      </c>
      <c r="O45" s="28">
        <f t="shared" si="0"/>
        <v>0.00032628428083877214</v>
      </c>
      <c r="R45" s="20"/>
    </row>
    <row r="46" spans="1:18" ht="15">
      <c r="A46" s="27">
        <f t="shared" si="1"/>
        <v>31</v>
      </c>
      <c r="B46" s="12" t="s">
        <v>89</v>
      </c>
      <c r="C46" s="13" t="s">
        <v>90</v>
      </c>
      <c r="D46" s="14" t="s">
        <v>14</v>
      </c>
      <c r="E46" s="15" t="s">
        <v>14</v>
      </c>
      <c r="F46" s="15" t="s">
        <v>14</v>
      </c>
      <c r="G46" s="16">
        <f>VLOOKUP(B46,'[1]Brokers'!$B$8:$H$62,7,0)</f>
        <v>0</v>
      </c>
      <c r="H46" s="16">
        <v>0</v>
      </c>
      <c r="I46" s="16">
        <f>VLOOKUP(B46,'[1]Brokers'!$B$8:$M$62,12,0)</f>
        <v>0</v>
      </c>
      <c r="J46" s="16">
        <v>0</v>
      </c>
      <c r="K46" s="16">
        <v>0</v>
      </c>
      <c r="L46" s="16">
        <f>VLOOKUP(B46,'[1]Brokers'!$B$8:$R$62,17,0)</f>
        <v>0</v>
      </c>
      <c r="M46" s="24">
        <f>VLOOKUP(B46,'[1]Brokers'!$B$8:$T$62,19,0)</f>
        <v>0</v>
      </c>
      <c r="N46" s="24">
        <v>82200423.6</v>
      </c>
      <c r="O46" s="28">
        <f t="shared" si="0"/>
        <v>0.00031075788023494813</v>
      </c>
      <c r="R46" s="20"/>
    </row>
    <row r="47" spans="1:18" ht="15">
      <c r="A47" s="27">
        <f t="shared" si="1"/>
        <v>32</v>
      </c>
      <c r="B47" s="12" t="s">
        <v>17</v>
      </c>
      <c r="C47" s="13" t="s">
        <v>18</v>
      </c>
      <c r="D47" s="14" t="s">
        <v>14</v>
      </c>
      <c r="E47" s="14" t="s">
        <v>14</v>
      </c>
      <c r="F47" s="15" t="s">
        <v>14</v>
      </c>
      <c r="G47" s="16">
        <f>VLOOKUP(B47,'[1]Brokers'!$B$8:$H$62,7,0)</f>
        <v>2087034.55</v>
      </c>
      <c r="H47" s="16">
        <v>0</v>
      </c>
      <c r="I47" s="16">
        <f>VLOOKUP(B47,'[1]Brokers'!$B$8:$M$62,12,0)</f>
        <v>0</v>
      </c>
      <c r="J47" s="16">
        <v>0</v>
      </c>
      <c r="K47" s="16">
        <v>0</v>
      </c>
      <c r="L47" s="16">
        <f>VLOOKUP(B47,'[1]Brokers'!$B$8:$R$62,17,0)</f>
        <v>20000000</v>
      </c>
      <c r="M47" s="24">
        <f>VLOOKUP(B47,'[1]Brokers'!$B$8:$T$62,19,0)</f>
        <v>22087034.55</v>
      </c>
      <c r="N47" s="24">
        <v>77030951.82</v>
      </c>
      <c r="O47" s="28">
        <f t="shared" si="0"/>
        <v>0.000291214743813846</v>
      </c>
      <c r="R47" s="20"/>
    </row>
    <row r="48" spans="1:18" ht="15">
      <c r="A48" s="27">
        <f t="shared" si="1"/>
        <v>33</v>
      </c>
      <c r="B48" s="12" t="s">
        <v>52</v>
      </c>
      <c r="C48" s="13" t="s">
        <v>53</v>
      </c>
      <c r="D48" s="14" t="s">
        <v>14</v>
      </c>
      <c r="E48" s="15"/>
      <c r="F48" s="15"/>
      <c r="G48" s="16">
        <f>VLOOKUP(B48,'[1]Brokers'!$B$8:$H$62,7,0)</f>
        <v>6793778.4</v>
      </c>
      <c r="H48" s="16">
        <v>0</v>
      </c>
      <c r="I48" s="16">
        <f>VLOOKUP(B48,'[1]Brokers'!$B$8:$M$62,12,0)</f>
        <v>0</v>
      </c>
      <c r="J48" s="16">
        <v>0</v>
      </c>
      <c r="K48" s="16">
        <v>0</v>
      </c>
      <c r="L48" s="16">
        <f>VLOOKUP(B48,'[1]Brokers'!$B$8:$R$62,17,0)</f>
        <v>0</v>
      </c>
      <c r="M48" s="24">
        <f>VLOOKUP(B48,'[1]Brokers'!$B$8:$T$62,19,0)</f>
        <v>6793778.4</v>
      </c>
      <c r="N48" s="24">
        <v>63867528.18</v>
      </c>
      <c r="O48" s="28">
        <f aca="true" t="shared" si="2" ref="O48:O79">N48/$N$70</f>
        <v>0.00024145055224584775</v>
      </c>
      <c r="R48" s="20"/>
    </row>
    <row r="49" spans="1:18" ht="15">
      <c r="A49" s="27">
        <f t="shared" si="1"/>
        <v>34</v>
      </c>
      <c r="B49" s="12" t="s">
        <v>46</v>
      </c>
      <c r="C49" s="13" t="s">
        <v>47</v>
      </c>
      <c r="D49" s="14" t="s">
        <v>14</v>
      </c>
      <c r="E49" s="15"/>
      <c r="F49" s="15"/>
      <c r="G49" s="16">
        <f>VLOOKUP(B49,'[1]Brokers'!$B$8:$H$62,7,0)</f>
        <v>5447845.25</v>
      </c>
      <c r="H49" s="16">
        <v>0</v>
      </c>
      <c r="I49" s="16">
        <f>VLOOKUP(B49,'[1]Brokers'!$B$8:$M$62,12,0)</f>
        <v>0</v>
      </c>
      <c r="J49" s="16">
        <v>0</v>
      </c>
      <c r="K49" s="16">
        <v>0</v>
      </c>
      <c r="L49" s="16">
        <f>VLOOKUP(B49,'[1]Brokers'!$B$8:$R$62,17,0)</f>
        <v>0</v>
      </c>
      <c r="M49" s="24">
        <f>VLOOKUP(B49,'[1]Brokers'!$B$8:$T$62,19,0)</f>
        <v>5447845.25</v>
      </c>
      <c r="N49" s="24">
        <v>61793028.66</v>
      </c>
      <c r="O49" s="28">
        <f t="shared" si="2"/>
        <v>0.00023360792753480405</v>
      </c>
      <c r="R49" s="20"/>
    </row>
    <row r="50" spans="1:18" ht="15">
      <c r="A50" s="27">
        <f t="shared" si="1"/>
        <v>35</v>
      </c>
      <c r="B50" s="12" t="s">
        <v>62</v>
      </c>
      <c r="C50" s="13" t="s">
        <v>63</v>
      </c>
      <c r="D50" s="14" t="s">
        <v>14</v>
      </c>
      <c r="E50" s="15"/>
      <c r="F50" s="15"/>
      <c r="G50" s="16">
        <f>VLOOKUP(B50,'[1]Brokers'!$B$8:$H$62,7,0)</f>
        <v>4948491</v>
      </c>
      <c r="H50" s="16">
        <v>0</v>
      </c>
      <c r="I50" s="16">
        <f>VLOOKUP(B50,'[1]Brokers'!$B$8:$M$62,12,0)</f>
        <v>0</v>
      </c>
      <c r="J50" s="16">
        <v>0</v>
      </c>
      <c r="K50" s="16">
        <v>0</v>
      </c>
      <c r="L50" s="16">
        <f>VLOOKUP(B50,'[1]Brokers'!$B$8:$R$62,17,0)</f>
        <v>0</v>
      </c>
      <c r="M50" s="24">
        <f>VLOOKUP(B50,'[1]Brokers'!$B$8:$T$62,19,0)</f>
        <v>4948491</v>
      </c>
      <c r="N50" s="24">
        <v>45161606.11</v>
      </c>
      <c r="O50" s="28">
        <f t="shared" si="2"/>
        <v>0.00017073300073297047</v>
      </c>
      <c r="R50" s="20"/>
    </row>
    <row r="51" spans="1:18" ht="15">
      <c r="A51" s="27">
        <f t="shared" si="1"/>
        <v>36</v>
      </c>
      <c r="B51" s="12" t="s">
        <v>93</v>
      </c>
      <c r="C51" s="13" t="s">
        <v>94</v>
      </c>
      <c r="D51" s="14" t="s">
        <v>14</v>
      </c>
      <c r="E51" s="15"/>
      <c r="F51" s="15"/>
      <c r="G51" s="16">
        <f>VLOOKUP(B51,'[1]Brokers'!$B$8:$H$62,7,0)</f>
        <v>0</v>
      </c>
      <c r="H51" s="16">
        <v>0</v>
      </c>
      <c r="I51" s="16">
        <f>VLOOKUP(B51,'[1]Brokers'!$B$8:$M$62,12,0)</f>
        <v>0</v>
      </c>
      <c r="J51" s="16">
        <v>0</v>
      </c>
      <c r="K51" s="16">
        <v>0</v>
      </c>
      <c r="L51" s="16">
        <f>VLOOKUP(B51,'[1]Brokers'!$B$8:$R$62,17,0)</f>
        <v>0</v>
      </c>
      <c r="M51" s="24">
        <f>VLOOKUP(B51,'[1]Brokers'!$B$8:$T$62,19,0)</f>
        <v>0</v>
      </c>
      <c r="N51" s="24">
        <v>41342093.46</v>
      </c>
      <c r="O51" s="28">
        <f t="shared" si="2"/>
        <v>0.00015629337131669858</v>
      </c>
      <c r="R51" s="20"/>
    </row>
    <row r="52" spans="1:18" ht="15">
      <c r="A52" s="27">
        <f t="shared" si="1"/>
        <v>37</v>
      </c>
      <c r="B52" s="12" t="s">
        <v>68</v>
      </c>
      <c r="C52" s="13" t="s">
        <v>69</v>
      </c>
      <c r="D52" s="14" t="s">
        <v>14</v>
      </c>
      <c r="E52" s="15"/>
      <c r="F52" s="15"/>
      <c r="G52" s="16">
        <f>VLOOKUP(B52,'[1]Brokers'!$B$8:$H$62,7,0)</f>
        <v>7842027</v>
      </c>
      <c r="H52" s="16">
        <v>0</v>
      </c>
      <c r="I52" s="16">
        <f>VLOOKUP(B52,'[1]Brokers'!$B$8:$M$62,12,0)</f>
        <v>0</v>
      </c>
      <c r="J52" s="16">
        <v>0</v>
      </c>
      <c r="K52" s="16">
        <v>0</v>
      </c>
      <c r="L52" s="16">
        <f>VLOOKUP(B52,'[1]Brokers'!$B$8:$R$62,17,0)</f>
        <v>0</v>
      </c>
      <c r="M52" s="24">
        <f>VLOOKUP(B52,'[1]Brokers'!$B$8:$T$62,19,0)</f>
        <v>7842027</v>
      </c>
      <c r="N52" s="24">
        <v>39402557.42</v>
      </c>
      <c r="O52" s="28">
        <f t="shared" si="2"/>
        <v>0.00014896097469350544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VLOOKUP(B53,'[1]Brokers'!$B$8:$H$62,7,0)</f>
        <v>17201556.82</v>
      </c>
      <c r="H53" s="16">
        <v>0</v>
      </c>
      <c r="I53" s="16">
        <f>VLOOKUP(B53,'[1]Brokers'!$B$8:$M$62,12,0)</f>
        <v>0</v>
      </c>
      <c r="J53" s="16">
        <v>0</v>
      </c>
      <c r="K53" s="16">
        <v>0</v>
      </c>
      <c r="L53" s="16">
        <f>VLOOKUP(B53,'[1]Brokers'!$B$8:$R$62,17,0)</f>
        <v>0</v>
      </c>
      <c r="M53" s="24">
        <f>VLOOKUP(B53,'[1]Brokers'!$B$8:$T$62,19,0)</f>
        <v>17201556.82</v>
      </c>
      <c r="N53" s="24">
        <v>39226004.36</v>
      </c>
      <c r="O53" s="28">
        <f t="shared" si="2"/>
        <v>0.00014829351761394614</v>
      </c>
      <c r="R53" s="20"/>
    </row>
    <row r="54" spans="1:18" ht="1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VLOOKUP(B54,'[1]Brokers'!$B$8:$H$62,7,0)</f>
        <v>126554.22</v>
      </c>
      <c r="H54" s="16">
        <v>0</v>
      </c>
      <c r="I54" s="16">
        <f>VLOOKUP(B54,'[1]Brokers'!$B$8:$M$62,12,0)</f>
        <v>0</v>
      </c>
      <c r="J54" s="16">
        <v>0</v>
      </c>
      <c r="K54" s="16">
        <v>0</v>
      </c>
      <c r="L54" s="16">
        <f>VLOOKUP(B54,'[1]Brokers'!$B$8:$R$62,17,0)</f>
        <v>100000</v>
      </c>
      <c r="M54" s="24">
        <f>VLOOKUP(B54,'[1]Brokers'!$B$8:$T$62,19,0)</f>
        <v>226554.22</v>
      </c>
      <c r="N54" s="24">
        <v>37334080.92</v>
      </c>
      <c r="O54" s="28">
        <f t="shared" si="2"/>
        <v>0.0001411411199494016</v>
      </c>
      <c r="R54" s="20"/>
    </row>
    <row r="55" spans="1:18" ht="15">
      <c r="A55" s="27">
        <f t="shared" si="1"/>
        <v>40</v>
      </c>
      <c r="B55" s="12" t="s">
        <v>112</v>
      </c>
      <c r="C55" s="13" t="s">
        <v>111</v>
      </c>
      <c r="D55" s="14" t="s">
        <v>14</v>
      </c>
      <c r="E55" s="15"/>
      <c r="F55" s="15"/>
      <c r="G55" s="16">
        <f>VLOOKUP(B55,'[1]Brokers'!$B$8:$H$62,7,0)</f>
        <v>3294815</v>
      </c>
      <c r="H55" s="16">
        <v>0</v>
      </c>
      <c r="I55" s="16">
        <f>VLOOKUP(B55,'[1]Brokers'!$B$8:$M$62,12,0)</f>
        <v>0</v>
      </c>
      <c r="J55" s="16">
        <v>0</v>
      </c>
      <c r="K55" s="16">
        <v>0</v>
      </c>
      <c r="L55" s="16">
        <f>VLOOKUP(B55,'[1]Brokers'!$B$8:$R$62,17,0)</f>
        <v>0</v>
      </c>
      <c r="M55" s="24">
        <f>VLOOKUP(B55,'[1]Brokers'!$B$8:$T$62,19,0)</f>
        <v>3294815</v>
      </c>
      <c r="N55" s="24">
        <v>31573258.2</v>
      </c>
      <c r="O55" s="28">
        <f t="shared" si="2"/>
        <v>0.0001193623872072442</v>
      </c>
      <c r="R55" s="20"/>
    </row>
    <row r="56" spans="1:18" s="18" customFormat="1" ht="15">
      <c r="A56" s="27">
        <f t="shared" si="1"/>
        <v>41</v>
      </c>
      <c r="B56" s="12" t="s">
        <v>109</v>
      </c>
      <c r="C56" s="13" t="s">
        <v>110</v>
      </c>
      <c r="D56" s="14" t="s">
        <v>14</v>
      </c>
      <c r="E56" s="15"/>
      <c r="F56" s="15"/>
      <c r="G56" s="16">
        <f>VLOOKUP(B56,'[1]Brokers'!$B$8:$H$62,7,0)</f>
        <v>5590076.53</v>
      </c>
      <c r="H56" s="16">
        <v>0</v>
      </c>
      <c r="I56" s="16">
        <f>VLOOKUP(B56,'[1]Brokers'!$B$8:$M$62,12,0)</f>
        <v>0</v>
      </c>
      <c r="J56" s="16">
        <v>0</v>
      </c>
      <c r="K56" s="16"/>
      <c r="L56" s="16">
        <f>VLOOKUP(B56,'[1]Brokers'!$B$8:$R$62,17,0)</f>
        <v>0</v>
      </c>
      <c r="M56" s="24">
        <f>VLOOKUP(B56,'[1]Brokers'!$B$8:$T$62,19,0)</f>
        <v>5590076.53</v>
      </c>
      <c r="N56" s="24">
        <v>24210887.51</v>
      </c>
      <c r="O56" s="28">
        <f t="shared" si="2"/>
        <v>9.152901836401708E-05</v>
      </c>
      <c r="P56" s="17"/>
      <c r="R56" s="20"/>
    </row>
    <row r="57" spans="1:18" ht="15">
      <c r="A57" s="27">
        <f t="shared" si="1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VLOOKUP(B57,'[1]Brokers'!$B$8:$H$62,7,0)</f>
        <v>0</v>
      </c>
      <c r="H57" s="16">
        <v>0</v>
      </c>
      <c r="I57" s="16">
        <f>VLOOKUP(B57,'[1]Brokers'!$B$8:$M$62,12,0)</f>
        <v>0</v>
      </c>
      <c r="J57" s="16">
        <v>0</v>
      </c>
      <c r="K57" s="16">
        <v>0</v>
      </c>
      <c r="L57" s="16">
        <f>VLOOKUP(B57,'[1]Brokers'!$B$8:$R$62,17,0)</f>
        <v>0</v>
      </c>
      <c r="M57" s="24">
        <f>VLOOKUP(B57,'[1]Brokers'!$B$8:$T$62,19,0)</f>
        <v>0</v>
      </c>
      <c r="N57" s="24">
        <v>16221007.59</v>
      </c>
      <c r="O57" s="28">
        <f t="shared" si="2"/>
        <v>6.132335714561214E-05</v>
      </c>
      <c r="R57" s="20"/>
    </row>
    <row r="58" spans="1:18" ht="15">
      <c r="A58" s="27">
        <f t="shared" si="1"/>
        <v>43</v>
      </c>
      <c r="B58" s="12" t="s">
        <v>64</v>
      </c>
      <c r="C58" s="13" t="s">
        <v>65</v>
      </c>
      <c r="D58" s="14" t="s">
        <v>14</v>
      </c>
      <c r="E58" s="15"/>
      <c r="F58" s="15"/>
      <c r="G58" s="16">
        <f>VLOOKUP(B58,'[1]Brokers'!$B$8:$H$62,7,0)</f>
        <v>3309655.5</v>
      </c>
      <c r="H58" s="16">
        <v>0</v>
      </c>
      <c r="I58" s="16">
        <f>VLOOKUP(B58,'[1]Brokers'!$B$8:$M$62,12,0)</f>
        <v>0</v>
      </c>
      <c r="J58" s="16">
        <v>0</v>
      </c>
      <c r="K58" s="16">
        <v>0</v>
      </c>
      <c r="L58" s="16">
        <f>VLOOKUP(B58,'[1]Brokers'!$B$8:$R$62,17,0)</f>
        <v>0</v>
      </c>
      <c r="M58" s="24">
        <f>VLOOKUP(B58,'[1]Brokers'!$B$8:$T$62,19,0)</f>
        <v>3309655.5</v>
      </c>
      <c r="N58" s="24">
        <v>15349567.5</v>
      </c>
      <c r="O58" s="28">
        <f t="shared" si="2"/>
        <v>5.8028886591081415E-05</v>
      </c>
      <c r="R58" s="20"/>
    </row>
    <row r="59" spans="1:18" ht="15">
      <c r="A59" s="27">
        <f t="shared" si="1"/>
        <v>44</v>
      </c>
      <c r="B59" s="12" t="s">
        <v>58</v>
      </c>
      <c r="C59" s="13" t="s">
        <v>59</v>
      </c>
      <c r="D59" s="14" t="s">
        <v>14</v>
      </c>
      <c r="E59" s="15" t="s">
        <v>14</v>
      </c>
      <c r="F59" s="15" t="s">
        <v>14</v>
      </c>
      <c r="G59" s="16">
        <f>VLOOKUP(B59,'[1]Brokers'!$B$8:$H$62,7,0)</f>
        <v>0</v>
      </c>
      <c r="H59" s="16">
        <v>0</v>
      </c>
      <c r="I59" s="16">
        <f>VLOOKUP(B59,'[1]Brokers'!$B$8:$M$62,12,0)</f>
        <v>0</v>
      </c>
      <c r="J59" s="16">
        <v>0</v>
      </c>
      <c r="K59" s="16">
        <v>0</v>
      </c>
      <c r="L59" s="16">
        <f>VLOOKUP(B59,'[1]Brokers'!$B$8:$R$62,17,0)</f>
        <v>0</v>
      </c>
      <c r="M59" s="24">
        <f>VLOOKUP(B59,'[1]Brokers'!$B$8:$T$62,19,0)</f>
        <v>0</v>
      </c>
      <c r="N59" s="24">
        <v>14267540</v>
      </c>
      <c r="O59" s="28">
        <f t="shared" si="2"/>
        <v>5.3938292436820633E-05</v>
      </c>
      <c r="R59" s="20"/>
    </row>
    <row r="60" spans="1:18" ht="15">
      <c r="A60" s="27">
        <f t="shared" si="1"/>
        <v>45</v>
      </c>
      <c r="B60" s="12" t="s">
        <v>36</v>
      </c>
      <c r="C60" s="13" t="s">
        <v>37</v>
      </c>
      <c r="D60" s="14" t="s">
        <v>14</v>
      </c>
      <c r="E60" s="15"/>
      <c r="F60" s="15"/>
      <c r="G60" s="16">
        <f>VLOOKUP(B60,'[1]Brokers'!$B$8:$H$62,7,0)</f>
        <v>1474422</v>
      </c>
      <c r="H60" s="16">
        <v>0</v>
      </c>
      <c r="I60" s="16">
        <f>VLOOKUP(B60,'[1]Brokers'!$B$8:$M$62,12,0)</f>
        <v>0</v>
      </c>
      <c r="J60" s="16">
        <v>0</v>
      </c>
      <c r="K60" s="16">
        <v>0</v>
      </c>
      <c r="L60" s="16">
        <f>VLOOKUP(B60,'[1]Brokers'!$B$8:$R$62,17,0)</f>
        <v>0</v>
      </c>
      <c r="M60" s="24">
        <f>VLOOKUP(B60,'[1]Brokers'!$B$8:$T$62,19,0)</f>
        <v>1474422</v>
      </c>
      <c r="N60" s="24">
        <v>14235986.54</v>
      </c>
      <c r="O60" s="28">
        <f t="shared" si="2"/>
        <v>5.38190048965107E-05</v>
      </c>
      <c r="R60" s="20"/>
    </row>
    <row r="61" spans="1:18" ht="15">
      <c r="A61" s="27">
        <f t="shared" si="1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VLOOKUP(B61,'[1]Brokers'!$B$8:$H$62,7,0)</f>
        <v>3490300</v>
      </c>
      <c r="H61" s="16">
        <v>0</v>
      </c>
      <c r="I61" s="16">
        <f>VLOOKUP(B61,'[1]Brokers'!$B$8:$M$62,12,0)</f>
        <v>0</v>
      </c>
      <c r="J61" s="16">
        <v>0</v>
      </c>
      <c r="K61" s="16">
        <v>0</v>
      </c>
      <c r="L61" s="16">
        <f>VLOOKUP(B61,'[1]Brokers'!$B$8:$R$62,17,0)</f>
        <v>0</v>
      </c>
      <c r="M61" s="24">
        <f>VLOOKUP(B61,'[1]Brokers'!$B$8:$T$62,19,0)</f>
        <v>3490300</v>
      </c>
      <c r="N61" s="24">
        <v>13727352</v>
      </c>
      <c r="O61" s="28">
        <f t="shared" si="2"/>
        <v>5.189611709931597E-05</v>
      </c>
      <c r="R61" s="20"/>
    </row>
    <row r="62" spans="1:18" ht="15">
      <c r="A62" s="27">
        <v>47</v>
      </c>
      <c r="B62" s="12" t="s">
        <v>60</v>
      </c>
      <c r="C62" s="13" t="s">
        <v>61</v>
      </c>
      <c r="D62" s="14" t="s">
        <v>14</v>
      </c>
      <c r="E62" s="15"/>
      <c r="F62" s="15"/>
      <c r="G62" s="16">
        <f>VLOOKUP(B62,'[1]Brokers'!$B$8:$H$62,7,0)</f>
        <v>0</v>
      </c>
      <c r="H62" s="16">
        <v>0</v>
      </c>
      <c r="I62" s="16">
        <f>VLOOKUP(B62,'[1]Brokers'!$B$8:$M$62,12,0)</f>
        <v>0</v>
      </c>
      <c r="J62" s="16">
        <v>0</v>
      </c>
      <c r="K62" s="16">
        <v>0</v>
      </c>
      <c r="L62" s="16">
        <f>VLOOKUP(B62,'[1]Brokers'!$B$8:$R$62,17,0)</f>
        <v>0</v>
      </c>
      <c r="M62" s="24">
        <f>VLOOKUP(B62,'[1]Brokers'!$B$8:$T$62,19,0)</f>
        <v>0</v>
      </c>
      <c r="N62" s="24">
        <v>0</v>
      </c>
      <c r="O62" s="28">
        <f t="shared" si="2"/>
        <v>0</v>
      </c>
      <c r="R62" s="20"/>
    </row>
    <row r="63" spans="1:18" ht="15">
      <c r="A63" s="27">
        <v>48</v>
      </c>
      <c r="B63" s="12" t="s">
        <v>105</v>
      </c>
      <c r="C63" s="13" t="s">
        <v>115</v>
      </c>
      <c r="D63" s="14" t="s">
        <v>14</v>
      </c>
      <c r="E63" s="15"/>
      <c r="F63" s="15"/>
      <c r="G63" s="16">
        <f>VLOOKUP(B63,'[1]Brokers'!$B$8:$H$62,7,0)</f>
        <v>0</v>
      </c>
      <c r="H63" s="16">
        <v>0</v>
      </c>
      <c r="I63" s="16">
        <f>VLOOKUP(B63,'[1]Brokers'!$B$8:$M$62,12,0)</f>
        <v>0</v>
      </c>
      <c r="J63" s="16">
        <v>0</v>
      </c>
      <c r="K63" s="16">
        <v>0</v>
      </c>
      <c r="L63" s="16">
        <f>VLOOKUP(B63,'[1]Brokers'!$B$8:$R$62,17,0)</f>
        <v>0</v>
      </c>
      <c r="M63" s="24">
        <f>VLOOKUP(B63,'[1]Brokers'!$B$8:$T$62,19,0)</f>
        <v>0</v>
      </c>
      <c r="N63" s="24">
        <v>0</v>
      </c>
      <c r="O63" s="28">
        <f t="shared" si="2"/>
        <v>0</v>
      </c>
      <c r="R63" s="20"/>
    </row>
    <row r="64" spans="1:18" ht="15">
      <c r="A64" s="27">
        <v>49</v>
      </c>
      <c r="B64" s="12" t="s">
        <v>70</v>
      </c>
      <c r="C64" s="13" t="s">
        <v>71</v>
      </c>
      <c r="D64" s="14" t="s">
        <v>14</v>
      </c>
      <c r="E64" s="15"/>
      <c r="F64" s="15"/>
      <c r="G64" s="16">
        <f>VLOOKUP(B64,'[1]Brokers'!$B$8:$H$62,7,0)</f>
        <v>0</v>
      </c>
      <c r="H64" s="16">
        <v>0</v>
      </c>
      <c r="I64" s="16">
        <f>VLOOKUP(B64,'[1]Brokers'!$B$8:$M$62,12,0)</f>
        <v>0</v>
      </c>
      <c r="J64" s="16">
        <v>0</v>
      </c>
      <c r="K64" s="16">
        <v>0</v>
      </c>
      <c r="L64" s="16">
        <f>VLOOKUP(B64,'[1]Brokers'!$B$8:$R$62,17,0)</f>
        <v>0</v>
      </c>
      <c r="M64" s="24">
        <f>VLOOKUP(B64,'[1]Brokers'!$B$8:$T$62,19,0)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82</v>
      </c>
      <c r="C65" s="13" t="s">
        <v>83</v>
      </c>
      <c r="D65" s="14" t="s">
        <v>14</v>
      </c>
      <c r="E65" s="15"/>
      <c r="F65" s="15"/>
      <c r="G65" s="16">
        <f>VLOOKUP(B65,'[1]Brokers'!$B$8:$H$62,7,0)</f>
        <v>0</v>
      </c>
      <c r="H65" s="16">
        <v>0</v>
      </c>
      <c r="I65" s="16">
        <f>VLOOKUP(B65,'[1]Brokers'!$B$8:$M$62,12,0)</f>
        <v>0</v>
      </c>
      <c r="J65" s="16">
        <v>0</v>
      </c>
      <c r="K65" s="16">
        <v>0</v>
      </c>
      <c r="L65" s="16">
        <f>VLOOKUP(B65,'[1]Brokers'!$B$8:$R$62,17,0)</f>
        <v>0</v>
      </c>
      <c r="M65" s="24">
        <f>VLOOKUP(B65,'[1]Brokers'!$B$8:$T$62,19,0)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VLOOKUP(B66,'[1]Brokers'!$B$8:$H$62,7,0)</f>
        <v>0</v>
      </c>
      <c r="H66" s="16">
        <v>0</v>
      </c>
      <c r="I66" s="16">
        <f>VLOOKUP(B66,'[1]Brokers'!$B$8:$M$62,12,0)</f>
        <v>0</v>
      </c>
      <c r="J66" s="16">
        <v>0</v>
      </c>
      <c r="K66" s="16">
        <v>0</v>
      </c>
      <c r="L66" s="16">
        <f>VLOOKUP(B66,'[1]Brokers'!$B$8:$R$62,17,0)</f>
        <v>0</v>
      </c>
      <c r="M66" s="24">
        <f>VLOOKUP(B66,'[1]Brokers'!$B$8:$T$62,19,0)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VLOOKUP(B67,'[1]Brokers'!$B$8:$H$62,7,0)</f>
        <v>0</v>
      </c>
      <c r="H67" s="16">
        <v>0</v>
      </c>
      <c r="I67" s="16">
        <f>VLOOKUP(B67,'[1]Brokers'!$B$8:$M$62,12,0)</f>
        <v>0</v>
      </c>
      <c r="J67" s="16">
        <v>0</v>
      </c>
      <c r="K67" s="16">
        <v>0</v>
      </c>
      <c r="L67" s="16">
        <f>VLOOKUP(B67,'[1]Brokers'!$B$8:$R$62,17,0)</f>
        <v>0</v>
      </c>
      <c r="M67" s="24">
        <f>VLOOKUP(B67,'[1]Brokers'!$B$8:$T$62,19,0)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VLOOKUP(B68,'[1]Brokers'!$B$8:$H$62,7,0)</f>
        <v>0</v>
      </c>
      <c r="H68" s="16"/>
      <c r="I68" s="16">
        <f>VLOOKUP(B68,'[1]Brokers'!$B$8:$M$62,12,0)</f>
        <v>0</v>
      </c>
      <c r="J68" s="16">
        <v>0</v>
      </c>
      <c r="K68" s="16"/>
      <c r="L68" s="16">
        <f>VLOOKUP(B68,'[1]Brokers'!$B$8:$R$62,17,0)</f>
        <v>0</v>
      </c>
      <c r="M68" s="24">
        <f>VLOOKUP(B68,'[1]Brokers'!$B$8:$T$62,19,0)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VLOOKUP(B69,'[1]Brokers'!$B$8:$H$62,7,0)</f>
        <v>0</v>
      </c>
      <c r="H69" s="16"/>
      <c r="I69" s="16">
        <f>VLOOKUP(B69,'[1]Brokers'!$B$8:$M$62,12,0)</f>
        <v>0</v>
      </c>
      <c r="J69" s="16"/>
      <c r="K69" s="16"/>
      <c r="L69" s="16">
        <f>VLOOKUP(B69,'[1]Brokers'!$B$8:$R$62,17,0)</f>
        <v>0</v>
      </c>
      <c r="M69" s="24">
        <f>VLOOKUP(B69,'[1]Brokers'!$B$8:$T$62,19,0)</f>
        <v>0</v>
      </c>
      <c r="N69" s="24"/>
      <c r="O69" s="28"/>
      <c r="R69" s="20"/>
    </row>
    <row r="70" spans="1:16" ht="16.5" customHeight="1" thickBot="1">
      <c r="A70" s="55" t="s">
        <v>6</v>
      </c>
      <c r="B70" s="56"/>
      <c r="C70" s="57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15793462454.88</v>
      </c>
      <c r="H70" s="30">
        <f aca="true" t="shared" si="3" ref="H70:O70">SUM(H16:H69)</f>
        <v>0</v>
      </c>
      <c r="I70" s="34">
        <f>SUM(I16:I69)</f>
        <v>2871210936</v>
      </c>
      <c r="J70" s="30">
        <f t="shared" si="3"/>
        <v>0</v>
      </c>
      <c r="K70" s="30">
        <f t="shared" si="3"/>
        <v>0</v>
      </c>
      <c r="L70" s="34">
        <v>6200000000</v>
      </c>
      <c r="M70" s="37">
        <v>24864673390.88</v>
      </c>
      <c r="N70" s="30">
        <f>SUM(N16:N69)</f>
        <v>264515974744.88004</v>
      </c>
      <c r="O70" s="31">
        <f t="shared" si="3"/>
        <v>0.9999999999999997</v>
      </c>
      <c r="P70" s="19"/>
    </row>
    <row r="71" spans="7:16" ht="15">
      <c r="G71" s="2" t="s">
        <v>130</v>
      </c>
      <c r="L71" s="20"/>
      <c r="M71" s="21"/>
      <c r="O71" s="20"/>
      <c r="P71" s="19"/>
    </row>
    <row r="72" spans="2:16" ht="27.6" customHeight="1">
      <c r="B72" s="51" t="s">
        <v>98</v>
      </c>
      <c r="C72" s="51"/>
      <c r="D72" s="51"/>
      <c r="E72" s="51"/>
      <c r="F72" s="51"/>
      <c r="H72" s="22"/>
      <c r="I72" s="22"/>
      <c r="L72" s="20"/>
      <c r="M72" s="20"/>
      <c r="P72" s="19"/>
    </row>
    <row r="73" spans="3:16" ht="27.6" customHeight="1">
      <c r="C73" s="52"/>
      <c r="D73" s="52"/>
      <c r="E73" s="52"/>
      <c r="F73" s="52"/>
      <c r="M73" s="20"/>
      <c r="N73" s="20"/>
      <c r="P73" s="19"/>
    </row>
    <row r="74" spans="7:16" ht="15">
      <c r="G74" s="33"/>
      <c r="I74" s="1"/>
      <c r="L74" s="1" t="s">
        <v>130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/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2022-05-11T02:49:41Z</cp:lastPrinted>
  <dcterms:created xsi:type="dcterms:W3CDTF">2017-06-09T07:51:20Z</dcterms:created>
  <dcterms:modified xsi:type="dcterms:W3CDTF">2022-05-11T03:18:14Z</dcterms:modified>
  <cp:category/>
  <cp:version/>
  <cp:contentType/>
  <cp:contentStatus/>
</cp:coreProperties>
</file>