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<sst xmlns="http://schemas.openxmlformats.org/spreadsheetml/2006/main" count="424" uniqueCount="141">
  <si>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</si>
  <si>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</si>
  <si>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</si>
  <si>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</si>
  <si>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</si>
  <si>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</si>
  <si>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</si>
  <si>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</si>
  <si>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</si>
  <si>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</si>
  <si>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</si>
  <si>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</si>
  <si>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</si>
  <si>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</si>
  <si>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</si>
  <si>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</si>
  <si>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</si>
  <si>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</si>
  <si>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</si>
  <si>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</si>
  <si>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</si>
  <si>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</si>
  <si>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</si>
  <si>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</si>
  <si>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</si>
  <si>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</si>
  <si>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</si>
  <si>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</si>
  <si>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</si>
  <si>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</si>
  <si>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</si>
  <si>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</si>
  <si>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</si>
  <si>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</si>
  <si>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</si>
  <si>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</si>
  <si>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</si>
  <si>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</si>
  <si>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</si>
  <si>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</si>
  <si>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</si>
  <si>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</si>
  <si>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</si>
  <si>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</si>
  <si>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</si>
  <si>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</si>
  <si>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</si>
  <si>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</si>
  <si>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</si>
  <si>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</si>
  <si>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</si>
  <si>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</si>
  <si>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</si>
  <si>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</si>
  <si>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</si>
  <si>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</si>
  <si>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</si>
  <si>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</si>
  <si>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</si>
  <si>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</si>
  <si>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</si>
  <si>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</si>
  <si>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</si>
  <si>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</si>
  <si>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</si>
  <si>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</si>
  <si>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</si>
  <si>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</si>
  <si>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</si>
  <si>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</si>
  <si>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</si>
  <si>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</si>
  <si>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</si>
  <si>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</si>
  <si>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</si>
  <si>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</si>
  <si>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</si>
  <si>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</si>
  <si>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</si>
  <si>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</si>
  <si>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</si>
  <si>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</si>
  <si>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</si>
  <si>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</si>
  <si>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</si>
  <si>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</si>
  <si>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</si>
  <si>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</si>
  <si>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</si>
  <si>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</si>
  <si>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</si>
  <si>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</si>
  <si>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</si>
  <si>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</si>
  <si>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</si>
  <si>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</si>
  <si>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</si>
  <si>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</si>
  <si>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</si>
  <si>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</si>
  <si>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</si>
  <si>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</si>
  <si>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</si>
  <si>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</si>
  <si>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</si>
  <si>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</si>
  <si>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</si>
  <si>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</si>
  <si>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</si>
  <si>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</si>
  <si>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</si>
  <si>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</si>
  <si>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</si>
  <si>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</si>
  <si>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</si>
  <si>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</si>
  <si>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</si>
  <si>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</si>
  <si>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</si>
  <si>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</si>
  <si>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</si>
  <si>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</si>
  <si>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</si>
  <si>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</si>
  <si>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</si>
  <si>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</si>
  <si>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</si>
  <si>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</si>
  <si>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</si>
  <si>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</si>
  <si>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</si>
  <si>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</si>
  <si>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</si>
  <si>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</si>
  <si>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</si>
  <si>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</si>
  <si>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</si>
  <si>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 xml:space="preserve">2019 оны 4 дүгээр сарын 30-ны байдлаар </t>
  </si>
  <si>
    <t>4-р сарын арилжааны дүн</t>
  </si>
  <si>
    <t>"ИНВЕСКОР КАПИТАЛ ҮЦК" ХХК</t>
  </si>
  <si>
    <t>"ДИ СИ ЭФ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</si>
</sst>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3%20Ariljaanii%20taila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53653</v>
          </cell>
          <cell r="G10">
            <v>46174586</v>
          </cell>
          <cell r="H10">
            <v>46174586</v>
          </cell>
          <cell r="W10">
            <v>0</v>
          </cell>
          <cell r="X10">
            <v>53653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335</v>
          </cell>
          <cell r="E11">
            <v>97485</v>
          </cell>
          <cell r="F11">
            <v>0</v>
          </cell>
          <cell r="G11">
            <v>0</v>
          </cell>
          <cell r="H11">
            <v>97485</v>
          </cell>
          <cell r="W11">
            <v>0</v>
          </cell>
          <cell r="X11">
            <v>335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1821839</v>
          </cell>
          <cell r="E12">
            <v>79230289.4</v>
          </cell>
          <cell r="F12">
            <v>2053735</v>
          </cell>
          <cell r="G12">
            <v>135969735.57</v>
          </cell>
          <cell r="H12">
            <v>215200024.97</v>
          </cell>
          <cell r="W12">
            <v>0</v>
          </cell>
          <cell r="X12">
            <v>3875574</v>
          </cell>
        </row>
        <row r="13">
          <cell r="B13" t="str">
            <v>ARGB</v>
          </cell>
          <cell r="C13" t="str">
            <v>Аргай бэст ХХК</v>
          </cell>
          <cell r="D13">
            <v>31</v>
          </cell>
          <cell r="E13">
            <v>198400</v>
          </cell>
          <cell r="F13">
            <v>745</v>
          </cell>
          <cell r="G13">
            <v>372500</v>
          </cell>
          <cell r="H13">
            <v>570900</v>
          </cell>
          <cell r="W13">
            <v>0</v>
          </cell>
          <cell r="X13">
            <v>776</v>
          </cell>
        </row>
        <row r="14">
          <cell r="B14" t="str">
            <v>BATS</v>
          </cell>
          <cell r="C14" t="str">
            <v>Батс ХХК</v>
          </cell>
          <cell r="D14">
            <v>362064</v>
          </cell>
          <cell r="E14">
            <v>24698455.4</v>
          </cell>
          <cell r="F14">
            <v>328732</v>
          </cell>
          <cell r="G14">
            <v>48353953</v>
          </cell>
          <cell r="H14">
            <v>73052408.4</v>
          </cell>
          <cell r="W14">
            <v>0</v>
          </cell>
          <cell r="X14">
            <v>690796</v>
          </cell>
        </row>
        <row r="15">
          <cell r="B15" t="str">
            <v>BDSC</v>
          </cell>
          <cell r="C15" t="str">
            <v>БиДиСек ХК</v>
          </cell>
          <cell r="D15">
            <v>652136</v>
          </cell>
          <cell r="E15">
            <v>136292635.86</v>
          </cell>
          <cell r="F15">
            <v>1082890</v>
          </cell>
          <cell r="G15">
            <v>244311576.1</v>
          </cell>
          <cell r="H15">
            <v>380604211.96000004</v>
          </cell>
          <cell r="W15">
            <v>0</v>
          </cell>
          <cell r="X15">
            <v>1735026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12348</v>
          </cell>
          <cell r="E18">
            <v>5856606.02</v>
          </cell>
          <cell r="F18">
            <v>223681</v>
          </cell>
          <cell r="G18">
            <v>42946617.6</v>
          </cell>
          <cell r="H18">
            <v>48803223.620000005</v>
          </cell>
          <cell r="W18">
            <v>0</v>
          </cell>
          <cell r="X18">
            <v>236029</v>
          </cell>
        </row>
        <row r="19">
          <cell r="B19" t="str">
            <v>BSK</v>
          </cell>
          <cell r="C19" t="str">
            <v>BLUE SKY</v>
          </cell>
          <cell r="D19">
            <v>3000</v>
          </cell>
          <cell r="E19">
            <v>430000</v>
          </cell>
          <cell r="F19">
            <v>50187</v>
          </cell>
          <cell r="G19">
            <v>8890447.5</v>
          </cell>
          <cell r="H19">
            <v>9320447.5</v>
          </cell>
          <cell r="W19">
            <v>0</v>
          </cell>
          <cell r="X19">
            <v>53187</v>
          </cell>
        </row>
        <row r="20">
          <cell r="B20" t="str">
            <v>BULG</v>
          </cell>
          <cell r="C20" t="str">
            <v>Булган брокер ХХК</v>
          </cell>
          <cell r="D20">
            <v>24901</v>
          </cell>
          <cell r="E20">
            <v>943971</v>
          </cell>
          <cell r="F20">
            <v>10247</v>
          </cell>
          <cell r="G20">
            <v>3248719</v>
          </cell>
          <cell r="H20">
            <v>4192690</v>
          </cell>
          <cell r="W20">
            <v>0</v>
          </cell>
          <cell r="X20">
            <v>35148</v>
          </cell>
        </row>
        <row r="21">
          <cell r="B21" t="str">
            <v>BUMB</v>
          </cell>
          <cell r="C21" t="str">
            <v>Бумбат-Алтай ХХК</v>
          </cell>
          <cell r="D21">
            <v>471077</v>
          </cell>
          <cell r="E21">
            <v>142837136.26</v>
          </cell>
          <cell r="F21">
            <v>721617</v>
          </cell>
          <cell r="G21">
            <v>199283053.32</v>
          </cell>
          <cell r="H21">
            <v>342120189.58</v>
          </cell>
          <cell r="W21">
            <v>0</v>
          </cell>
          <cell r="X21">
            <v>1192694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1239780</v>
          </cell>
          <cell r="E22">
            <v>94487524.71000001</v>
          </cell>
          <cell r="F22">
            <v>1368635</v>
          </cell>
          <cell r="G22">
            <v>152026601.43</v>
          </cell>
          <cell r="H22">
            <v>246514126.14000002</v>
          </cell>
          <cell r="S22">
            <v>6506</v>
          </cell>
          <cell r="T22">
            <v>665540520</v>
          </cell>
          <cell r="U22">
            <v>9564</v>
          </cell>
          <cell r="V22">
            <v>981583480</v>
          </cell>
          <cell r="W22">
            <v>1647124000</v>
          </cell>
          <cell r="X22">
            <v>2624485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15433</v>
          </cell>
          <cell r="E24">
            <v>5739033.5</v>
          </cell>
          <cell r="F24">
            <v>3852</v>
          </cell>
          <cell r="G24">
            <v>2363500</v>
          </cell>
          <cell r="H24">
            <v>8102533.5</v>
          </cell>
          <cell r="W24">
            <v>0</v>
          </cell>
          <cell r="X24">
            <v>19285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2192</v>
          </cell>
          <cell r="E26">
            <v>3821900</v>
          </cell>
          <cell r="F26">
            <v>24966</v>
          </cell>
          <cell r="G26">
            <v>14069843</v>
          </cell>
          <cell r="H26">
            <v>17891743</v>
          </cell>
          <cell r="W26">
            <v>0</v>
          </cell>
          <cell r="X26">
            <v>27158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40127</v>
          </cell>
          <cell r="G28">
            <v>11350183.86</v>
          </cell>
          <cell r="H28">
            <v>11350183.86</v>
          </cell>
          <cell r="W28">
            <v>0</v>
          </cell>
          <cell r="X28">
            <v>40127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620</v>
          </cell>
          <cell r="E29">
            <v>328207.2</v>
          </cell>
          <cell r="F29">
            <v>201</v>
          </cell>
          <cell r="G29">
            <v>98830</v>
          </cell>
          <cell r="H29">
            <v>427037.2</v>
          </cell>
          <cell r="W29">
            <v>0</v>
          </cell>
          <cell r="X29">
            <v>821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4270</v>
          </cell>
          <cell r="E33">
            <v>3076050</v>
          </cell>
          <cell r="F33">
            <v>2500</v>
          </cell>
          <cell r="G33">
            <v>1495000</v>
          </cell>
          <cell r="H33">
            <v>4571050</v>
          </cell>
          <cell r="W33">
            <v>0</v>
          </cell>
          <cell r="X33">
            <v>6770</v>
          </cell>
        </row>
        <row r="34">
          <cell r="B34" t="str">
            <v>GAUL</v>
          </cell>
          <cell r="C34" t="str">
            <v>Гаүли ХХК</v>
          </cell>
          <cell r="D34">
            <v>193728</v>
          </cell>
          <cell r="E34">
            <v>57627719.7</v>
          </cell>
          <cell r="F34">
            <v>156813</v>
          </cell>
          <cell r="G34">
            <v>41278976.52</v>
          </cell>
          <cell r="H34">
            <v>98906696.22</v>
          </cell>
          <cell r="U34">
            <v>130</v>
          </cell>
          <cell r="V34">
            <v>12992200</v>
          </cell>
          <cell r="W34">
            <v>12992200</v>
          </cell>
          <cell r="X34">
            <v>350671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1289</v>
          </cell>
          <cell r="E35">
            <v>8240400</v>
          </cell>
          <cell r="F35">
            <v>0</v>
          </cell>
          <cell r="G35">
            <v>0</v>
          </cell>
          <cell r="H35">
            <v>8240400</v>
          </cell>
          <cell r="W35">
            <v>0</v>
          </cell>
          <cell r="X35">
            <v>1289</v>
          </cell>
        </row>
        <row r="36">
          <cell r="B36" t="str">
            <v>GDSC</v>
          </cell>
          <cell r="C36" t="str">
            <v>Гүүдсек ХХК</v>
          </cell>
          <cell r="D36">
            <v>5821</v>
          </cell>
          <cell r="E36">
            <v>5768306.15</v>
          </cell>
          <cell r="F36">
            <v>12850</v>
          </cell>
          <cell r="G36">
            <v>6902921.8</v>
          </cell>
          <cell r="H36">
            <v>12671227.95</v>
          </cell>
          <cell r="W36">
            <v>0</v>
          </cell>
          <cell r="X36">
            <v>18671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1957548</v>
          </cell>
          <cell r="E37">
            <v>557517863.18</v>
          </cell>
          <cell r="F37">
            <v>1151717</v>
          </cell>
          <cell r="G37">
            <v>219096742.86</v>
          </cell>
          <cell r="H37">
            <v>776614606.04</v>
          </cell>
          <cell r="W37">
            <v>0</v>
          </cell>
          <cell r="X37">
            <v>3109265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33259</v>
          </cell>
          <cell r="G38">
            <v>20022845</v>
          </cell>
          <cell r="H38">
            <v>20022845</v>
          </cell>
          <cell r="W38">
            <v>0</v>
          </cell>
          <cell r="X38">
            <v>33259</v>
          </cell>
        </row>
        <row r="39">
          <cell r="B39" t="str">
            <v>HUN</v>
          </cell>
          <cell r="C39" t="str">
            <v>Хүннү Эмпайр ХХК</v>
          </cell>
          <cell r="D39">
            <v>2711</v>
          </cell>
          <cell r="E39">
            <v>1292688</v>
          </cell>
          <cell r="F39">
            <v>32172</v>
          </cell>
          <cell r="G39">
            <v>10281877.1</v>
          </cell>
          <cell r="H39">
            <v>11574565.1</v>
          </cell>
          <cell r="W39">
            <v>0</v>
          </cell>
          <cell r="X39">
            <v>34883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1870</v>
          </cell>
          <cell r="E42">
            <v>672429</v>
          </cell>
          <cell r="F42">
            <v>0</v>
          </cell>
          <cell r="G42">
            <v>0</v>
          </cell>
          <cell r="H42">
            <v>672429</v>
          </cell>
          <cell r="W42">
            <v>0</v>
          </cell>
          <cell r="X42">
            <v>1870</v>
          </cell>
        </row>
        <row r="43">
          <cell r="B43" t="str">
            <v>MERG</v>
          </cell>
          <cell r="C43" t="str">
            <v>Мэргэн санаа ХХК</v>
          </cell>
          <cell r="D43">
            <v>17349</v>
          </cell>
          <cell r="E43">
            <v>4564594</v>
          </cell>
          <cell r="F43">
            <v>1533</v>
          </cell>
          <cell r="G43">
            <v>1448695.18</v>
          </cell>
          <cell r="H43">
            <v>6013289.18</v>
          </cell>
          <cell r="W43">
            <v>0</v>
          </cell>
          <cell r="X43">
            <v>18882</v>
          </cell>
        </row>
        <row r="44">
          <cell r="B44" t="str">
            <v>MIBG</v>
          </cell>
          <cell r="C44" t="str">
            <v>Эм Ай Би Жи ХХК</v>
          </cell>
          <cell r="D44">
            <v>56</v>
          </cell>
          <cell r="E44">
            <v>31360</v>
          </cell>
          <cell r="F44">
            <v>1633</v>
          </cell>
          <cell r="G44">
            <v>11986725</v>
          </cell>
          <cell r="H44">
            <v>12018085</v>
          </cell>
          <cell r="W44">
            <v>0</v>
          </cell>
          <cell r="X44">
            <v>1689</v>
          </cell>
        </row>
        <row r="45">
          <cell r="B45" t="str">
            <v>MICC</v>
          </cell>
          <cell r="C45" t="str">
            <v>Эм Ай Си Си ХХК</v>
          </cell>
          <cell r="D45">
            <v>3150</v>
          </cell>
          <cell r="E45">
            <v>248818.5</v>
          </cell>
          <cell r="F45">
            <v>123197</v>
          </cell>
          <cell r="G45">
            <v>47516637</v>
          </cell>
          <cell r="H45">
            <v>47765455.5</v>
          </cell>
          <cell r="W45">
            <v>0</v>
          </cell>
          <cell r="X45">
            <v>126347</v>
          </cell>
        </row>
        <row r="46">
          <cell r="B46" t="str">
            <v>MNET</v>
          </cell>
          <cell r="C46" t="str">
            <v>Ард секюритиз ХХК</v>
          </cell>
          <cell r="D46">
            <v>2718322</v>
          </cell>
          <cell r="E46">
            <v>392259763.17</v>
          </cell>
          <cell r="F46">
            <v>2416063</v>
          </cell>
          <cell r="G46">
            <v>261998952.42000002</v>
          </cell>
          <cell r="H46">
            <v>654258715.59</v>
          </cell>
          <cell r="W46">
            <v>0</v>
          </cell>
          <cell r="X46">
            <v>5134385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4130</v>
          </cell>
          <cell r="E48">
            <v>1111376</v>
          </cell>
          <cell r="F48">
            <v>3611</v>
          </cell>
          <cell r="G48">
            <v>1372188.5</v>
          </cell>
          <cell r="H48">
            <v>2483564.5</v>
          </cell>
          <cell r="W48">
            <v>0</v>
          </cell>
          <cell r="X48">
            <v>7741</v>
          </cell>
        </row>
        <row r="49">
          <cell r="B49" t="str">
            <v>MSEC</v>
          </cell>
          <cell r="C49" t="str">
            <v>Монсек ХХК</v>
          </cell>
          <cell r="D49">
            <v>21475</v>
          </cell>
          <cell r="E49">
            <v>6438991.25</v>
          </cell>
          <cell r="F49">
            <v>50096</v>
          </cell>
          <cell r="G49">
            <v>10470592.92</v>
          </cell>
          <cell r="H49">
            <v>16909584.17</v>
          </cell>
          <cell r="W49">
            <v>0</v>
          </cell>
          <cell r="X49">
            <v>71571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115582</v>
          </cell>
          <cell r="E51">
            <v>40410653.2</v>
          </cell>
          <cell r="F51">
            <v>260814</v>
          </cell>
          <cell r="G51">
            <v>49581029.69</v>
          </cell>
          <cell r="H51">
            <v>89991682.89</v>
          </cell>
          <cell r="S51">
            <v>3188</v>
          </cell>
          <cell r="T51">
            <v>329035160</v>
          </cell>
          <cell r="W51">
            <v>329035160</v>
          </cell>
          <cell r="X51">
            <v>379584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5325</v>
          </cell>
          <cell r="E52">
            <v>399375</v>
          </cell>
          <cell r="F52">
            <v>10100</v>
          </cell>
          <cell r="G52">
            <v>3442202</v>
          </cell>
          <cell r="H52">
            <v>3841577</v>
          </cell>
          <cell r="W52">
            <v>0</v>
          </cell>
          <cell r="X52">
            <v>15425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24443</v>
          </cell>
          <cell r="E54">
            <v>4216642.1</v>
          </cell>
          <cell r="F54">
            <v>210</v>
          </cell>
          <cell r="G54">
            <v>301490</v>
          </cell>
          <cell r="H54">
            <v>4518132.1</v>
          </cell>
          <cell r="W54">
            <v>0</v>
          </cell>
          <cell r="X54">
            <v>24653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18</v>
          </cell>
          <cell r="G55">
            <v>18018</v>
          </cell>
          <cell r="H55">
            <v>18018</v>
          </cell>
          <cell r="W55">
            <v>0</v>
          </cell>
          <cell r="X55">
            <v>18</v>
          </cell>
        </row>
        <row r="56">
          <cell r="B56" t="str">
            <v>SGC</v>
          </cell>
          <cell r="C56" t="str">
            <v>Эс Жи Капитал ХХК</v>
          </cell>
          <cell r="D56">
            <v>20</v>
          </cell>
          <cell r="E56">
            <v>3970</v>
          </cell>
          <cell r="F56">
            <v>0</v>
          </cell>
          <cell r="G56">
            <v>0</v>
          </cell>
          <cell r="H56">
            <v>3970</v>
          </cell>
          <cell r="W56">
            <v>0</v>
          </cell>
          <cell r="X56">
            <v>20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729272</v>
          </cell>
          <cell r="E58">
            <v>141169643.12</v>
          </cell>
          <cell r="F58">
            <v>468415</v>
          </cell>
          <cell r="G58">
            <v>110296349.45</v>
          </cell>
          <cell r="H58">
            <v>251465992.57</v>
          </cell>
          <cell r="W58">
            <v>0</v>
          </cell>
          <cell r="X58">
            <v>1197687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63319</v>
          </cell>
          <cell r="G59">
            <v>19030715.35</v>
          </cell>
          <cell r="H59">
            <v>19030715.35</v>
          </cell>
          <cell r="W59">
            <v>0</v>
          </cell>
          <cell r="X59">
            <v>63319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55414</v>
          </cell>
          <cell r="E60">
            <v>8789311</v>
          </cell>
          <cell r="F60">
            <v>6863</v>
          </cell>
          <cell r="G60">
            <v>2438181</v>
          </cell>
          <cell r="H60">
            <v>11227492</v>
          </cell>
          <cell r="W60">
            <v>0</v>
          </cell>
          <cell r="X60">
            <v>62277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714595</v>
          </cell>
          <cell r="E61">
            <v>183449317.55</v>
          </cell>
          <cell r="F61">
            <v>629483</v>
          </cell>
          <cell r="G61">
            <v>198230890.04</v>
          </cell>
          <cell r="H61">
            <v>381680207.59000003</v>
          </cell>
          <cell r="W61">
            <v>0</v>
          </cell>
          <cell r="X61">
            <v>1344078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390</v>
          </cell>
          <cell r="E62">
            <v>379080</v>
          </cell>
          <cell r="F62">
            <v>0</v>
          </cell>
          <cell r="G62">
            <v>0</v>
          </cell>
          <cell r="H62">
            <v>379080</v>
          </cell>
          <cell r="W62">
            <v>0</v>
          </cell>
          <cell r="X62">
            <v>390</v>
          </cell>
        </row>
        <row r="63">
          <cell r="B63" t="str">
            <v>TTOL</v>
          </cell>
          <cell r="C63" t="str">
            <v>Апекс Капитал ҮЦК</v>
          </cell>
          <cell r="D63">
            <v>492794</v>
          </cell>
          <cell r="E63">
            <v>86491640.79</v>
          </cell>
          <cell r="F63">
            <v>239168</v>
          </cell>
          <cell r="G63">
            <v>54386642.75</v>
          </cell>
          <cell r="H63">
            <v>140878283.54000002</v>
          </cell>
          <cell r="W63">
            <v>0</v>
          </cell>
          <cell r="X63">
            <v>731962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3042</v>
          </cell>
          <cell r="E64">
            <v>373496.9</v>
          </cell>
          <cell r="F64">
            <v>36474</v>
          </cell>
          <cell r="G64">
            <v>15346454</v>
          </cell>
          <cell r="H64">
            <v>15719950.9</v>
          </cell>
          <cell r="W64">
            <v>0</v>
          </cell>
          <cell r="X64">
            <v>39516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275</v>
          </cell>
          <cell r="G66">
            <v>1760000</v>
          </cell>
          <cell r="H66">
            <v>1760000</v>
          </cell>
          <cell r="W66">
            <v>0</v>
          </cell>
          <cell r="X66">
            <v>275</v>
          </cell>
        </row>
        <row r="67">
          <cell r="B67" t="str">
            <v>ZRGD</v>
          </cell>
          <cell r="C67" t="str">
            <v>Зэргэд ХХК</v>
          </cell>
          <cell r="D67">
            <v>22202</v>
          </cell>
          <cell r="E67">
            <v>5258536</v>
          </cell>
          <cell r="F67">
            <v>36703</v>
          </cell>
          <cell r="G67">
            <v>6589396</v>
          </cell>
          <cell r="H67">
            <v>11847932</v>
          </cell>
          <cell r="W67">
            <v>0</v>
          </cell>
          <cell r="X67">
            <v>58905</v>
          </cell>
        </row>
        <row r="68">
          <cell r="B68" t="str">
            <v>нийт</v>
          </cell>
          <cell r="D68">
            <v>11700554</v>
          </cell>
          <cell r="E68">
            <v>2004753668.9600003</v>
          </cell>
          <cell r="F68">
            <v>11700554</v>
          </cell>
          <cell r="G68">
            <v>2004753668.96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9694</v>
          </cell>
          <cell r="T68">
            <v>994575680</v>
          </cell>
          <cell r="U68">
            <v>9694</v>
          </cell>
          <cell r="V68">
            <v>994575680</v>
          </cell>
          <cell r="X68">
            <v>23420496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37640445863.229996</v>
          </cell>
          <cell r="H16">
            <v>70707000</v>
          </cell>
          <cell r="I16">
            <v>0</v>
          </cell>
          <cell r="J16">
            <v>168063093</v>
          </cell>
          <cell r="K16">
            <v>0</v>
          </cell>
          <cell r="L16">
            <v>0</v>
          </cell>
          <cell r="M16">
            <v>37879215956.229996</v>
          </cell>
          <cell r="N16">
            <v>57268760372.409996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1701224094.89</v>
          </cell>
          <cell r="H17">
            <v>0</v>
          </cell>
          <cell r="I17">
            <v>0</v>
          </cell>
          <cell r="J17">
            <v>6963866303</v>
          </cell>
          <cell r="K17">
            <v>0</v>
          </cell>
          <cell r="L17">
            <v>0</v>
          </cell>
          <cell r="M17">
            <v>8665090397.89</v>
          </cell>
          <cell r="N17">
            <v>8929591428.76</v>
          </cell>
        </row>
        <row r="18">
          <cell r="B18" t="str">
            <v>BZIN</v>
          </cell>
          <cell r="C18" t="str">
            <v>"МИРЭ ЭССЭТ СЕКЬЮРИТИС МОНГОЛ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344978419.15</v>
          </cell>
          <cell r="H18">
            <v>2250205050</v>
          </cell>
          <cell r="I18">
            <v>0</v>
          </cell>
          <cell r="J18">
            <v>76371903</v>
          </cell>
          <cell r="K18">
            <v>0</v>
          </cell>
          <cell r="L18">
            <v>0</v>
          </cell>
          <cell r="M18">
            <v>2671555372.15</v>
          </cell>
          <cell r="N18">
            <v>7030486777.49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2959414754.38</v>
          </cell>
          <cell r="H19">
            <v>0</v>
          </cell>
          <cell r="I19">
            <v>0</v>
          </cell>
          <cell r="J19">
            <v>62339787</v>
          </cell>
          <cell r="K19">
            <v>0</v>
          </cell>
          <cell r="L19">
            <v>0</v>
          </cell>
          <cell r="M19">
            <v>3021754541.38</v>
          </cell>
          <cell r="N19">
            <v>5391955251.93</v>
          </cell>
        </row>
        <row r="20">
          <cell r="B20" t="str">
            <v>TNGR</v>
          </cell>
          <cell r="C20" t="str">
            <v>"ТЭНГЭР КАПИТАЛ 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6734478.859999999</v>
          </cell>
          <cell r="H20">
            <v>3600000000</v>
          </cell>
          <cell r="I20">
            <v>0</v>
          </cell>
          <cell r="J20">
            <v>12173652</v>
          </cell>
          <cell r="K20">
            <v>0</v>
          </cell>
          <cell r="L20">
            <v>0</v>
          </cell>
          <cell r="M20">
            <v>3618908130.86</v>
          </cell>
          <cell r="N20">
            <v>4019744574.1400003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1438363162.8899999</v>
          </cell>
          <cell r="H21">
            <v>0</v>
          </cell>
          <cell r="I21">
            <v>0</v>
          </cell>
          <cell r="J21">
            <v>1615341353</v>
          </cell>
          <cell r="K21">
            <v>0</v>
          </cell>
          <cell r="L21">
            <v>0</v>
          </cell>
          <cell r="M21">
            <v>3053704515.89</v>
          </cell>
          <cell r="N21">
            <v>3911589019.4399996</v>
          </cell>
        </row>
        <row r="22">
          <cell r="B22" t="str">
            <v>BDSC</v>
          </cell>
          <cell r="C22" t="str">
            <v>"БИ ДИ СЕК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779061374.19</v>
          </cell>
          <cell r="H22">
            <v>0</v>
          </cell>
          <cell r="I22">
            <v>0</v>
          </cell>
          <cell r="J22">
            <v>554124261</v>
          </cell>
          <cell r="K22">
            <v>0</v>
          </cell>
          <cell r="L22">
            <v>0</v>
          </cell>
          <cell r="M22">
            <v>1333185635.19</v>
          </cell>
          <cell r="N22">
            <v>3838924183.6800003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426960870.29999995</v>
          </cell>
          <cell r="H23">
            <v>0</v>
          </cell>
          <cell r="I23">
            <v>0</v>
          </cell>
          <cell r="J23">
            <v>433005588</v>
          </cell>
          <cell r="K23">
            <v>0</v>
          </cell>
          <cell r="L23">
            <v>0</v>
          </cell>
          <cell r="M23">
            <v>859966458.3</v>
          </cell>
          <cell r="N23">
            <v>1563826082.8</v>
          </cell>
        </row>
        <row r="24">
          <cell r="B24" t="str">
            <v>TDB</v>
          </cell>
          <cell r="C24" t="str">
            <v>"ТИ ДИ БИ КАПИТАЛ ҮЦК" ХХК</v>
          </cell>
          <cell r="D24" t="str">
            <v>●</v>
          </cell>
          <cell r="E24" t="str">
            <v>●</v>
          </cell>
          <cell r="G24">
            <v>361046680.78</v>
          </cell>
          <cell r="H24">
            <v>0</v>
          </cell>
          <cell r="I24">
            <v>0</v>
          </cell>
          <cell r="J24">
            <v>61877601</v>
          </cell>
          <cell r="K24">
            <v>0</v>
          </cell>
          <cell r="L24">
            <v>0</v>
          </cell>
          <cell r="M24">
            <v>422924281.78</v>
          </cell>
          <cell r="N24">
            <v>1272398051.32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F25" t="str">
            <v>●</v>
          </cell>
          <cell r="G25">
            <v>205790367.01</v>
          </cell>
          <cell r="H25">
            <v>531751260</v>
          </cell>
          <cell r="I25">
            <v>0</v>
          </cell>
          <cell r="J25">
            <v>128653839</v>
          </cell>
          <cell r="K25">
            <v>0</v>
          </cell>
          <cell r="L25">
            <v>0</v>
          </cell>
          <cell r="M25">
            <v>866195466.01</v>
          </cell>
          <cell r="N25">
            <v>1247383953.05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335607135</v>
          </cell>
          <cell r="H26">
            <v>0</v>
          </cell>
          <cell r="I26">
            <v>0</v>
          </cell>
          <cell r="J26">
            <v>47392533</v>
          </cell>
          <cell r="K26">
            <v>0</v>
          </cell>
          <cell r="L26">
            <v>0</v>
          </cell>
          <cell r="M26">
            <v>382999668</v>
          </cell>
          <cell r="N26">
            <v>591244266.74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92260785.26</v>
          </cell>
          <cell r="H27">
            <v>41343950</v>
          </cell>
          <cell r="I27">
            <v>0</v>
          </cell>
          <cell r="J27">
            <v>32641866</v>
          </cell>
          <cell r="K27">
            <v>0</v>
          </cell>
          <cell r="L27">
            <v>0</v>
          </cell>
          <cell r="M27">
            <v>166246601.26</v>
          </cell>
          <cell r="N27">
            <v>510786151.54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155311902.45</v>
          </cell>
          <cell r="H28">
            <v>0</v>
          </cell>
          <cell r="I28">
            <v>0</v>
          </cell>
          <cell r="J28">
            <v>26330832</v>
          </cell>
          <cell r="K28">
            <v>0</v>
          </cell>
          <cell r="L28">
            <v>0</v>
          </cell>
          <cell r="M28">
            <v>181642734.45</v>
          </cell>
          <cell r="N28">
            <v>270271155.79999995</v>
          </cell>
        </row>
        <row r="29">
          <cell r="B29" t="str">
            <v>GDEV</v>
          </cell>
          <cell r="C29" t="str">
            <v>"ГРАНДДЕВЕЛОПМЕНТ ҮЦК" ХХК</v>
          </cell>
          <cell r="D29" t="str">
            <v>●</v>
          </cell>
          <cell r="G29">
            <v>183178858.75</v>
          </cell>
          <cell r="H29">
            <v>0</v>
          </cell>
          <cell r="I29">
            <v>0</v>
          </cell>
          <cell r="J29">
            <v>1287819</v>
          </cell>
          <cell r="K29">
            <v>0</v>
          </cell>
          <cell r="L29">
            <v>0</v>
          </cell>
          <cell r="M29">
            <v>184466677.75</v>
          </cell>
          <cell r="N29">
            <v>252261610.15</v>
          </cell>
        </row>
        <row r="30">
          <cell r="B30" t="str">
            <v>ZRGD</v>
          </cell>
          <cell r="C30" t="str">
            <v>"ЗЭРГЭД ҮЦК" ХХК</v>
          </cell>
          <cell r="D30" t="str">
            <v>●</v>
          </cell>
          <cell r="G30">
            <v>48723821.9</v>
          </cell>
          <cell r="H30">
            <v>0</v>
          </cell>
          <cell r="I30">
            <v>0</v>
          </cell>
          <cell r="J30">
            <v>107828577</v>
          </cell>
          <cell r="K30">
            <v>0</v>
          </cell>
          <cell r="L30">
            <v>0</v>
          </cell>
          <cell r="M30">
            <v>156552398.9</v>
          </cell>
          <cell r="N30">
            <v>228654015.08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55288312.32</v>
          </cell>
          <cell r="H31">
            <v>0</v>
          </cell>
          <cell r="I31">
            <v>0</v>
          </cell>
          <cell r="J31">
            <v>7420815</v>
          </cell>
          <cell r="K31">
            <v>0</v>
          </cell>
          <cell r="L31">
            <v>0</v>
          </cell>
          <cell r="M31">
            <v>62709127.32</v>
          </cell>
          <cell r="N31">
            <v>222304443.32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36322978.3</v>
          </cell>
          <cell r="H32">
            <v>0</v>
          </cell>
          <cell r="I32">
            <v>0</v>
          </cell>
          <cell r="J32">
            <v>10970235</v>
          </cell>
          <cell r="K32">
            <v>0</v>
          </cell>
          <cell r="L32">
            <v>0</v>
          </cell>
          <cell r="M32">
            <v>47293213.3</v>
          </cell>
          <cell r="N32">
            <v>198430299.3</v>
          </cell>
        </row>
        <row r="33">
          <cell r="B33" t="str">
            <v>BLMB</v>
          </cell>
          <cell r="C33" t="str">
            <v>"БЛҮМСБЮРИ СЕКЮРИТИЕС ҮЦК" ХХК </v>
          </cell>
          <cell r="D33" t="str">
            <v>●</v>
          </cell>
          <cell r="E33" t="str">
            <v>●</v>
          </cell>
          <cell r="G33">
            <v>66398144.53</v>
          </cell>
          <cell r="H33">
            <v>0</v>
          </cell>
          <cell r="I33">
            <v>0</v>
          </cell>
          <cell r="J33">
            <v>54035667</v>
          </cell>
          <cell r="K33">
            <v>0</v>
          </cell>
          <cell r="L33">
            <v>0</v>
          </cell>
          <cell r="M33">
            <v>120433811.53</v>
          </cell>
          <cell r="N33">
            <v>182616657.82999998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G34">
            <v>55634765.65</v>
          </cell>
          <cell r="H34">
            <v>0</v>
          </cell>
          <cell r="I34">
            <v>0</v>
          </cell>
          <cell r="J34">
            <v>29969271</v>
          </cell>
          <cell r="K34">
            <v>0</v>
          </cell>
          <cell r="L34">
            <v>0</v>
          </cell>
          <cell r="M34">
            <v>85604036.65</v>
          </cell>
          <cell r="N34">
            <v>179751156.65</v>
          </cell>
        </row>
        <row r="35">
          <cell r="B35" t="str">
            <v>GNDX</v>
          </cell>
          <cell r="C35" t="str">
            <v>"ГЕНДЕКС ҮЦК" ХХК</v>
          </cell>
          <cell r="D35" t="str">
            <v>●</v>
          </cell>
          <cell r="G35">
            <v>164910269.76</v>
          </cell>
          <cell r="H35">
            <v>0</v>
          </cell>
          <cell r="I35">
            <v>0</v>
          </cell>
          <cell r="J35">
            <v>6970941</v>
          </cell>
          <cell r="K35">
            <v>0</v>
          </cell>
          <cell r="L35">
            <v>0</v>
          </cell>
          <cell r="M35">
            <v>171881210.76</v>
          </cell>
          <cell r="N35">
            <v>175147210.76</v>
          </cell>
        </row>
        <row r="36">
          <cell r="B36" t="str">
            <v>MIBG</v>
          </cell>
          <cell r="C36" t="str">
            <v>"ЭМ АЙ БИ ЖИ ХХК ҮЦК"</v>
          </cell>
          <cell r="D36" t="str">
            <v>●</v>
          </cell>
          <cell r="E36" t="str">
            <v>●</v>
          </cell>
          <cell r="G36">
            <v>6149440</v>
          </cell>
          <cell r="H36">
            <v>0</v>
          </cell>
          <cell r="I36">
            <v>0</v>
          </cell>
          <cell r="J36">
            <v>4167450</v>
          </cell>
          <cell r="K36">
            <v>0</v>
          </cell>
          <cell r="L36">
            <v>0</v>
          </cell>
          <cell r="M36">
            <v>10316890</v>
          </cell>
          <cell r="N36">
            <v>159760005.7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G37">
            <v>50794720.42</v>
          </cell>
          <cell r="H37">
            <v>0</v>
          </cell>
          <cell r="I37">
            <v>0</v>
          </cell>
          <cell r="J37">
            <v>63863640</v>
          </cell>
          <cell r="K37">
            <v>0</v>
          </cell>
          <cell r="L37">
            <v>0</v>
          </cell>
          <cell r="M37">
            <v>114658360.42</v>
          </cell>
          <cell r="N37">
            <v>150462236.6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G38">
            <v>13703290.14</v>
          </cell>
          <cell r="H38">
            <v>0</v>
          </cell>
          <cell r="I38">
            <v>0</v>
          </cell>
          <cell r="J38">
            <v>37192608</v>
          </cell>
          <cell r="K38">
            <v>0</v>
          </cell>
          <cell r="L38">
            <v>0</v>
          </cell>
          <cell r="M38">
            <v>50895898.14</v>
          </cell>
          <cell r="N38">
            <v>140100023.3</v>
          </cell>
        </row>
        <row r="39">
          <cell r="B39" t="str">
            <v>CTRL</v>
          </cell>
          <cell r="C39" t="str">
            <v>ЦЕНТРАЛ СЕКЬЮРИТИЙЗ ҮЦК</v>
          </cell>
          <cell r="D39" t="str">
            <v>●</v>
          </cell>
          <cell r="G39">
            <v>31569034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31569034</v>
          </cell>
          <cell r="N39">
            <v>138262839.15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G40">
            <v>36694396.95</v>
          </cell>
          <cell r="H40">
            <v>0</v>
          </cell>
          <cell r="I40">
            <v>0</v>
          </cell>
          <cell r="J40">
            <v>486000</v>
          </cell>
          <cell r="K40">
            <v>0</v>
          </cell>
          <cell r="L40">
            <v>0</v>
          </cell>
          <cell r="M40">
            <v>37180396.95</v>
          </cell>
          <cell r="N40">
            <v>75958226.31</v>
          </cell>
        </row>
        <row r="41">
          <cell r="B41" t="str">
            <v>HUN</v>
          </cell>
          <cell r="C41" t="str">
            <v>"ХҮННҮ ЭМПАЙР ҮЦК" ХХК</v>
          </cell>
          <cell r="D41" t="str">
            <v>●</v>
          </cell>
          <cell r="G41">
            <v>13138286.01</v>
          </cell>
          <cell r="H41">
            <v>0</v>
          </cell>
          <cell r="I41">
            <v>0</v>
          </cell>
          <cell r="J41">
            <v>16563042</v>
          </cell>
          <cell r="K41">
            <v>0</v>
          </cell>
          <cell r="L41">
            <v>0</v>
          </cell>
          <cell r="M41">
            <v>29701328.009999998</v>
          </cell>
          <cell r="N41">
            <v>68343123.75</v>
          </cell>
        </row>
        <row r="42">
          <cell r="B42" t="str">
            <v>UNDR</v>
          </cell>
          <cell r="C42" t="str">
            <v>"ӨНДӨРХААН ИНВЕСТ ҮЦК" ХХК</v>
          </cell>
          <cell r="D42" t="str">
            <v>●</v>
          </cell>
          <cell r="G42">
            <v>12533487.3</v>
          </cell>
          <cell r="H42">
            <v>0</v>
          </cell>
          <cell r="I42">
            <v>0</v>
          </cell>
          <cell r="J42">
            <v>2195829</v>
          </cell>
          <cell r="K42">
            <v>0</v>
          </cell>
          <cell r="L42">
            <v>0</v>
          </cell>
          <cell r="M42">
            <v>14729316.3</v>
          </cell>
          <cell r="N42">
            <v>64475075.2</v>
          </cell>
        </row>
        <row r="43">
          <cell r="B43" t="str">
            <v>MERG</v>
          </cell>
          <cell r="C43" t="str">
            <v>"МЭРГЭН САНАА ҮЦК" ХХК</v>
          </cell>
          <cell r="D43" t="str">
            <v>●</v>
          </cell>
          <cell r="G43">
            <v>915844</v>
          </cell>
          <cell r="H43">
            <v>0</v>
          </cell>
          <cell r="I43">
            <v>0</v>
          </cell>
          <cell r="J43">
            <v>9596718</v>
          </cell>
          <cell r="K43">
            <v>0</v>
          </cell>
          <cell r="L43">
            <v>0</v>
          </cell>
          <cell r="M43">
            <v>10512562</v>
          </cell>
          <cell r="N43">
            <v>55091352.29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7829117.4</v>
          </cell>
          <cell r="H44">
            <v>0</v>
          </cell>
          <cell r="I44">
            <v>0</v>
          </cell>
          <cell r="J44">
            <v>834462</v>
          </cell>
          <cell r="K44">
            <v>0</v>
          </cell>
          <cell r="L44">
            <v>0</v>
          </cell>
          <cell r="M44">
            <v>8663579.4</v>
          </cell>
          <cell r="N44">
            <v>46138334.4</v>
          </cell>
        </row>
        <row r="45">
          <cell r="B45" t="str">
            <v>LFTI</v>
          </cell>
          <cell r="C45" t="str">
            <v>"ЛАЙФТАЙМ ИНВЕСТМЕНТ ҮЦК" ХХК</v>
          </cell>
          <cell r="D45" t="str">
            <v>●</v>
          </cell>
          <cell r="E45" t="str">
            <v>●</v>
          </cell>
          <cell r="G45">
            <v>12816415.9</v>
          </cell>
          <cell r="H45">
            <v>0</v>
          </cell>
          <cell r="I45">
            <v>0</v>
          </cell>
          <cell r="J45">
            <v>2100897</v>
          </cell>
          <cell r="K45">
            <v>0</v>
          </cell>
          <cell r="L45">
            <v>0</v>
          </cell>
          <cell r="M45">
            <v>14917312.9</v>
          </cell>
          <cell r="N45">
            <v>45807837.9</v>
          </cell>
        </row>
        <row r="46">
          <cell r="B46" t="str">
            <v>BULG</v>
          </cell>
          <cell r="C46" t="str">
            <v>"БУЛГАН БРОКЕР ҮЦК" ХХК</v>
          </cell>
          <cell r="D46" t="str">
            <v>●</v>
          </cell>
          <cell r="G46">
            <v>4969473.5</v>
          </cell>
          <cell r="H46">
            <v>0</v>
          </cell>
          <cell r="I46">
            <v>0</v>
          </cell>
          <cell r="J46">
            <v>20192166</v>
          </cell>
          <cell r="K46">
            <v>0</v>
          </cell>
          <cell r="L46">
            <v>0</v>
          </cell>
          <cell r="M46">
            <v>25161639.5</v>
          </cell>
          <cell r="N46">
            <v>44783573.3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1563841</v>
          </cell>
          <cell r="H47">
            <v>0</v>
          </cell>
          <cell r="I47">
            <v>0</v>
          </cell>
          <cell r="J47">
            <v>6991839</v>
          </cell>
          <cell r="K47">
            <v>0</v>
          </cell>
          <cell r="L47">
            <v>0</v>
          </cell>
          <cell r="M47">
            <v>8555680</v>
          </cell>
          <cell r="N47">
            <v>43409357.28</v>
          </cell>
        </row>
        <row r="48">
          <cell r="B48" t="str">
            <v>ARGB</v>
          </cell>
          <cell r="C48" t="str">
            <v>"АРГАЙ БЭСТ ҮЦК" ХХК</v>
          </cell>
          <cell r="D48" t="str">
            <v>●</v>
          </cell>
          <cell r="G48">
            <v>1355611.96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1355611.96</v>
          </cell>
          <cell r="N48">
            <v>42787638.06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155417</v>
          </cell>
          <cell r="H49">
            <v>0</v>
          </cell>
          <cell r="I49">
            <v>0</v>
          </cell>
          <cell r="J49">
            <v>162</v>
          </cell>
          <cell r="K49">
            <v>0</v>
          </cell>
          <cell r="L49">
            <v>0</v>
          </cell>
          <cell r="M49">
            <v>155579</v>
          </cell>
          <cell r="N49">
            <v>40552790</v>
          </cell>
        </row>
        <row r="50">
          <cell r="B50" t="str">
            <v>SANR</v>
          </cell>
          <cell r="C50" t="str">
            <v>"САНАР ҮЦК" ХХК</v>
          </cell>
          <cell r="D50" t="str">
            <v>●</v>
          </cell>
          <cell r="G50">
            <v>1272836.1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1272836.1</v>
          </cell>
          <cell r="N50">
            <v>35644731.1</v>
          </cell>
        </row>
        <row r="51">
          <cell r="B51" t="str">
            <v>ALTN</v>
          </cell>
          <cell r="C51" t="str">
            <v>"АЛТАН ХОРОМСОГ ҮЦК" ХХК</v>
          </cell>
          <cell r="D51" t="str">
            <v>●</v>
          </cell>
          <cell r="G51">
            <v>11201138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11201138</v>
          </cell>
          <cell r="N51">
            <v>24079969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G52">
            <v>14963158</v>
          </cell>
          <cell r="H52">
            <v>0</v>
          </cell>
          <cell r="I52">
            <v>0</v>
          </cell>
          <cell r="J52">
            <v>133083</v>
          </cell>
          <cell r="L52">
            <v>0</v>
          </cell>
          <cell r="M52">
            <v>15096241</v>
          </cell>
          <cell r="N52">
            <v>22123180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823378.1</v>
          </cell>
          <cell r="H53">
            <v>0</v>
          </cell>
          <cell r="I53">
            <v>0</v>
          </cell>
          <cell r="J53">
            <v>1200582</v>
          </cell>
          <cell r="K53">
            <v>0</v>
          </cell>
          <cell r="L53">
            <v>0</v>
          </cell>
          <cell r="M53">
            <v>2023960.1</v>
          </cell>
          <cell r="N53">
            <v>17707293.3</v>
          </cell>
        </row>
        <row r="54">
          <cell r="B54" t="str">
            <v>BLAC</v>
          </cell>
          <cell r="C54" t="str">
            <v>"БЛЭКСТОУН ИНТЕРНЭЙШНЛ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13805200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92950</v>
          </cell>
          <cell r="H55">
            <v>0</v>
          </cell>
          <cell r="I55">
            <v>0</v>
          </cell>
          <cell r="J55">
            <v>1286118</v>
          </cell>
          <cell r="K55">
            <v>0</v>
          </cell>
          <cell r="L55">
            <v>0</v>
          </cell>
          <cell r="M55">
            <v>1379068</v>
          </cell>
          <cell r="N55">
            <v>10519366</v>
          </cell>
        </row>
        <row r="56">
          <cell r="B56" t="str">
            <v>FCX</v>
          </cell>
          <cell r="C56" t="str">
            <v>"ЭФ СИ ИКС ҮЦК" ХХК</v>
          </cell>
          <cell r="D56" t="str">
            <v>●</v>
          </cell>
          <cell r="E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8769800</v>
          </cell>
        </row>
        <row r="57">
          <cell r="B57" t="str">
            <v>NSEC</v>
          </cell>
          <cell r="C57" t="str">
            <v>"НЭЙШНЛ СЕКЮРИТИС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6213422.5</v>
          </cell>
          <cell r="H57">
            <v>0</v>
          </cell>
          <cell r="I57">
            <v>0</v>
          </cell>
          <cell r="J57">
            <v>455058</v>
          </cell>
          <cell r="K57">
            <v>0</v>
          </cell>
          <cell r="L57">
            <v>0</v>
          </cell>
          <cell r="M57">
            <v>6668480.5</v>
          </cell>
          <cell r="N57">
            <v>7912480.5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516795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516795</v>
          </cell>
          <cell r="N58">
            <v>4756563.55</v>
          </cell>
        </row>
        <row r="59">
          <cell r="B59" t="str">
            <v>GATR</v>
          </cell>
          <cell r="C59" t="str">
            <v>"ГАЦУУРТ ТРЕЙД ҮЦК" ХХК</v>
          </cell>
          <cell r="D59" t="str">
            <v>●</v>
          </cell>
          <cell r="G59">
            <v>1282555</v>
          </cell>
          <cell r="H59">
            <v>0</v>
          </cell>
          <cell r="I59">
            <v>0</v>
          </cell>
          <cell r="J59">
            <v>1889487</v>
          </cell>
          <cell r="K59">
            <v>0</v>
          </cell>
          <cell r="L59">
            <v>0</v>
          </cell>
          <cell r="M59">
            <v>3172042</v>
          </cell>
          <cell r="N59">
            <v>4043238.4</v>
          </cell>
        </row>
        <row r="60">
          <cell r="B60" t="str">
            <v>MICC</v>
          </cell>
          <cell r="C60" t="str">
            <v>"ЭМ АЙ СИ СИ  ҮЦК" ХХК</v>
          </cell>
          <cell r="D60" t="str">
            <v>●</v>
          </cell>
          <cell r="E60" t="str">
            <v>●</v>
          </cell>
          <cell r="G60">
            <v>2100</v>
          </cell>
          <cell r="H60">
            <v>0</v>
          </cell>
          <cell r="I60">
            <v>0</v>
          </cell>
          <cell r="J60">
            <v>184923</v>
          </cell>
          <cell r="K60">
            <v>0</v>
          </cell>
          <cell r="L60">
            <v>0</v>
          </cell>
          <cell r="M60">
            <v>187023</v>
          </cell>
          <cell r="N60">
            <v>1223693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200000</v>
          </cell>
        </row>
        <row r="62">
          <cell r="B62" t="str">
            <v>INVC</v>
          </cell>
          <cell r="C62" t="str">
            <v>ИНВЕСКОР КАПИТАЛ ҮЦК</v>
          </cell>
          <cell r="D62" t="str">
            <v>●</v>
          </cell>
          <cell r="E62" t="str">
            <v>●</v>
          </cell>
          <cell r="G62">
            <v>910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910</v>
          </cell>
          <cell r="N62">
            <v>910</v>
          </cell>
        </row>
        <row r="63">
          <cell r="B63" t="str">
            <v>MONG</v>
          </cell>
          <cell r="C63" t="str">
            <v>"МОНГОЛ СЕКЮРИТИЕС ҮЦК" 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FRON</v>
          </cell>
          <cell r="C65" t="str">
            <v>"ФРОНТИЕР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70" zoomScaleSheetLayoutView="70" workbookViewId="0" topLeftCell="A1">
      <pane xSplit="3" ySplit="15" topLeftCell="F63" activePane="bottomRight" state="frozen"/>
      <selection pane="topRight" activeCell="D1" sqref="D1"/>
      <selection pane="bottomLeft" activeCell="A16" sqref="A16"/>
      <selection pane="bottomRight" activeCell="H65" sqref="H6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137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138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VLOOKUP(B16,'[1]Brokers'!$B$9:$H$69,7,0)</f>
        <v>776614606.04</v>
      </c>
      <c r="H16" s="16">
        <f>VLOOKUP(B16,'[1]Brokers'!$B$9:$X$69,22,0)</f>
        <v>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 aca="true" t="shared" si="0" ref="M16:M47">L16+I16+J16+H16+G16</f>
        <v>776614606.04</v>
      </c>
      <c r="N16" s="33">
        <f>VLOOKUP(B16,'[2]Sheet1'!$B$16:$N$67,13,0)+M16</f>
        <v>58045374978.45</v>
      </c>
      <c r="O16" s="35">
        <f aca="true" t="shared" si="1" ref="O16:O47">N16/$N$68</f>
        <v>0.5551845037868843</v>
      </c>
      <c r="P16" s="25"/>
    </row>
    <row r="17" spans="1:16" ht="15">
      <c r="A17" s="34">
        <v>2</v>
      </c>
      <c r="B17" s="12" t="s">
        <v>23</v>
      </c>
      <c r="C17" s="13" t="s">
        <v>24</v>
      </c>
      <c r="D17" s="14" t="s">
        <v>14</v>
      </c>
      <c r="E17" s="15" t="s">
        <v>14</v>
      </c>
      <c r="F17" s="15"/>
      <c r="G17" s="16">
        <f>VLOOKUP(B17,'[1]Brokers'!$B$9:$H$69,7,0)</f>
        <v>215200024.97</v>
      </c>
      <c r="H17" s="16">
        <f>VLOOKUP(B17,'[1]Brokers'!$B$9:$X$69,22,0)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 t="shared" si="0"/>
        <v>215200024.97</v>
      </c>
      <c r="N17" s="33">
        <f>VLOOKUP(B17,'[2]Sheet1'!$B$16:$N$67,13,0)+M17</f>
        <v>9144791453.73</v>
      </c>
      <c r="O17" s="35">
        <f t="shared" si="1"/>
        <v>0.08746685687461819</v>
      </c>
      <c r="P17" s="25"/>
    </row>
    <row r="18" spans="1:16" ht="15">
      <c r="A18" s="34">
        <v>3</v>
      </c>
      <c r="B18" s="12" t="s">
        <v>21</v>
      </c>
      <c r="C18" s="13" t="s">
        <v>22</v>
      </c>
      <c r="D18" s="14" t="s">
        <v>14</v>
      </c>
      <c r="E18" s="15" t="s">
        <v>14</v>
      </c>
      <c r="F18" s="15" t="s">
        <v>14</v>
      </c>
      <c r="G18" s="16">
        <f>VLOOKUP(B18,'[1]Brokers'!$B$9:$H$69,7,0)</f>
        <v>246514126.14000002</v>
      </c>
      <c r="H18" s="16">
        <f>VLOOKUP(B18,'[1]Brokers'!$B$9:$X$69,22,0)</f>
        <v>1647124000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 t="shared" si="0"/>
        <v>1893638126.14</v>
      </c>
      <c r="N18" s="33">
        <f>VLOOKUP(B18,'[2]Sheet1'!$B$16:$N$67,13,0)+M18</f>
        <v>8924124903.63</v>
      </c>
      <c r="O18" s="35">
        <f t="shared" si="1"/>
        <v>0.08535625548449682</v>
      </c>
      <c r="P18" s="25"/>
    </row>
    <row r="19" spans="1:16" ht="15">
      <c r="A19" s="34"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VLOOKUP(B19,'[1]Brokers'!$B$9:$H$69,7,0)</f>
        <v>342120189.58</v>
      </c>
      <c r="H19" s="16">
        <f>VLOOKUP(B19,'[1]Brokers'!$B$9:$X$69,22,0)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 t="shared" si="0"/>
        <v>342120189.58</v>
      </c>
      <c r="N19" s="33">
        <f>VLOOKUP(B19,'[2]Sheet1'!$B$16:$N$67,13,0)+M19</f>
        <v>5734075441.51</v>
      </c>
      <c r="O19" s="35">
        <f t="shared" si="1"/>
        <v>0.054844504490722784</v>
      </c>
      <c r="P19" s="25"/>
    </row>
    <row r="20" spans="1:16" ht="15">
      <c r="A20" s="34"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654258715.59</v>
      </c>
      <c r="H20" s="16">
        <f>VLOOKUP(B20,'[1]Brokers'!$B$9:$X$69,22,0)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 t="shared" si="0"/>
        <v>654258715.59</v>
      </c>
      <c r="N20" s="33">
        <f>VLOOKUP(B20,'[2]Sheet1'!$B$16:$N$67,13,0)+M20</f>
        <v>4565847735.03</v>
      </c>
      <c r="O20" s="35">
        <f t="shared" si="1"/>
        <v>0.043670799096055556</v>
      </c>
      <c r="P20" s="25"/>
    </row>
    <row r="21" spans="1:16" ht="15">
      <c r="A21" s="34">
        <v>6</v>
      </c>
      <c r="B21" s="12" t="s">
        <v>12</v>
      </c>
      <c r="C21" s="13" t="s">
        <v>13</v>
      </c>
      <c r="D21" s="14" t="s">
        <v>14</v>
      </c>
      <c r="E21" s="15" t="s">
        <v>14</v>
      </c>
      <c r="F21" s="15" t="s">
        <v>14</v>
      </c>
      <c r="G21" s="16">
        <f>VLOOKUP(B21,'[1]Brokers'!$B$9:$H$69,7,0)</f>
        <v>380604211.96000004</v>
      </c>
      <c r="H21" s="16">
        <f>VLOOKUP(B21,'[1]Brokers'!$B$9:$X$69,22,0)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 t="shared" si="0"/>
        <v>380604211.96000004</v>
      </c>
      <c r="N21" s="33">
        <f>VLOOKUP(B21,'[2]Sheet1'!$B$16:$N$67,13,0)+M21</f>
        <v>4219528395.6400003</v>
      </c>
      <c r="O21" s="35">
        <f t="shared" si="1"/>
        <v>0.04035837100574825</v>
      </c>
      <c r="P21" s="25"/>
    </row>
    <row r="22" spans="1:16" ht="15">
      <c r="A22" s="34">
        <v>7</v>
      </c>
      <c r="B22" s="12" t="s">
        <v>17</v>
      </c>
      <c r="C22" s="13" t="s">
        <v>18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379080</v>
      </c>
      <c r="H22" s="16">
        <f>VLOOKUP(B22,'[1]Brokers'!$B$9:$X$69,22,0)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 t="shared" si="0"/>
        <v>379080</v>
      </c>
      <c r="N22" s="33">
        <f>VLOOKUP(B22,'[2]Sheet1'!$B$16:$N$67,13,0)+M22</f>
        <v>4020123654.1400003</v>
      </c>
      <c r="O22" s="35">
        <f t="shared" si="1"/>
        <v>0.038451131669220054</v>
      </c>
      <c r="P22" s="25"/>
    </row>
    <row r="23" spans="1:16" ht="15">
      <c r="A23" s="34">
        <v>8</v>
      </c>
      <c r="B23" s="12" t="s">
        <v>27</v>
      </c>
      <c r="C23" s="13" t="s">
        <v>28</v>
      </c>
      <c r="D23" s="14" t="s">
        <v>14</v>
      </c>
      <c r="E23" s="15" t="s">
        <v>14</v>
      </c>
      <c r="F23" s="15" t="s">
        <v>14</v>
      </c>
      <c r="G23" s="16">
        <f>VLOOKUP(B23,'[1]Brokers'!$B$9:$H$69,7,0)</f>
        <v>251465992.57</v>
      </c>
      <c r="H23" s="16">
        <f>VLOOKUP(B23,'[1]Brokers'!$B$9:$X$69,22,0)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 t="shared" si="0"/>
        <v>251465992.57</v>
      </c>
      <c r="N23" s="33">
        <f>VLOOKUP(B23,'[2]Sheet1'!$B$16:$N$67,13,0)+M23</f>
        <v>1815292075.37</v>
      </c>
      <c r="O23" s="35">
        <f t="shared" si="1"/>
        <v>0.017362658617792064</v>
      </c>
      <c r="P23" s="25"/>
    </row>
    <row r="24" spans="1:16" ht="15">
      <c r="A24" s="34"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VLOOKUP(B24,'[1]Brokers'!$B$9:$H$69,7,0)</f>
        <v>89991682.89</v>
      </c>
      <c r="H24" s="16">
        <f>VLOOKUP(B24,'[1]Brokers'!$B$9:$X$69,22,0)</f>
        <v>329035160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 t="shared" si="0"/>
        <v>419026842.89</v>
      </c>
      <c r="N24" s="33">
        <f>VLOOKUP(B24,'[2]Sheet1'!$B$16:$N$67,13,0)+M24</f>
        <v>1666410795.94</v>
      </c>
      <c r="O24" s="35">
        <f t="shared" si="1"/>
        <v>0.01593865921604493</v>
      </c>
      <c r="P24" s="25"/>
    </row>
    <row r="25" spans="1:17" s="26" customFormat="1" ht="15">
      <c r="A25" s="34"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VLOOKUP(B25,'[1]Brokers'!$B$9:$H$69,7,0)</f>
        <v>381680207.59000003</v>
      </c>
      <c r="H25" s="16">
        <f>VLOOKUP(B25,'[1]Brokers'!$B$9:$X$69,22,0)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 t="shared" si="0"/>
        <v>381680207.59000003</v>
      </c>
      <c r="N25" s="33">
        <f>VLOOKUP(B25,'[2]Sheet1'!$B$16:$N$67,13,0)+M25</f>
        <v>1654078258.9099998</v>
      </c>
      <c r="O25" s="35">
        <f t="shared" si="1"/>
        <v>0.0158207026440704</v>
      </c>
      <c r="P25" s="25"/>
      <c r="Q25" s="10"/>
    </row>
    <row r="26" spans="1:16" ht="15">
      <c r="A26" s="34"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140878283.54000002</v>
      </c>
      <c r="H26" s="16">
        <f>VLOOKUP(B26,'[1]Brokers'!$B$9:$X$69,22,0)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 t="shared" si="0"/>
        <v>140878283.54000002</v>
      </c>
      <c r="N26" s="33">
        <f>VLOOKUP(B26,'[2]Sheet1'!$B$16:$N$67,13,0)+M26</f>
        <v>732122550.28</v>
      </c>
      <c r="O26" s="35">
        <f t="shared" si="1"/>
        <v>0.007002506141777774</v>
      </c>
      <c r="P26" s="25"/>
    </row>
    <row r="27" spans="1:16" ht="15">
      <c r="A27" s="34"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98906696.22</v>
      </c>
      <c r="H27" s="16">
        <f>VLOOKUP(B27,'[1]Brokers'!$B$9:$X$69,22,0)</f>
        <v>12992200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 t="shared" si="0"/>
        <v>111898896.22</v>
      </c>
      <c r="N27" s="33">
        <f>VLOOKUP(B27,'[2]Sheet1'!$B$16:$N$67,13,0)+M27</f>
        <v>622685047.76</v>
      </c>
      <c r="O27" s="35">
        <f t="shared" si="1"/>
        <v>0.00595577320991543</v>
      </c>
      <c r="P27" s="25"/>
    </row>
    <row r="28" spans="1:16" ht="15">
      <c r="A28" s="34">
        <v>13</v>
      </c>
      <c r="B28" s="12" t="s">
        <v>35</v>
      </c>
      <c r="C28" s="13" t="s">
        <v>36</v>
      </c>
      <c r="D28" s="14" t="s">
        <v>14</v>
      </c>
      <c r="E28" s="15" t="s">
        <v>14</v>
      </c>
      <c r="F28" s="15"/>
      <c r="G28" s="16">
        <f>VLOOKUP(B28,'[1]Brokers'!$B$9:$H$69,7,0)</f>
        <v>16909584.17</v>
      </c>
      <c r="H28" s="16">
        <f>VLOOKUP(B28,'[1]Brokers'!$B$9:$X$69,22,0)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 t="shared" si="0"/>
        <v>16909584.17</v>
      </c>
      <c r="N28" s="33">
        <f>VLOOKUP(B28,'[2]Sheet1'!$B$16:$N$67,13,0)+M28</f>
        <v>287180739.96999997</v>
      </c>
      <c r="O28" s="35">
        <f t="shared" si="1"/>
        <v>0.002746787262147724</v>
      </c>
      <c r="P28" s="25"/>
    </row>
    <row r="29" spans="1:16" ht="15">
      <c r="A29" s="34">
        <v>14</v>
      </c>
      <c r="B29" s="12" t="s">
        <v>106</v>
      </c>
      <c r="C29" s="13" t="s">
        <v>107</v>
      </c>
      <c r="D29" s="14" t="s">
        <v>14</v>
      </c>
      <c r="E29" s="15"/>
      <c r="F29" s="15"/>
      <c r="G29" s="16">
        <f>VLOOKUP(B29,'[1]Brokers'!$B$9:$H$69,7,0)</f>
        <v>73052408.4</v>
      </c>
      <c r="H29" s="16">
        <f>VLOOKUP(B29,'[1]Brokers'!$B$9:$X$69,22,0)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 t="shared" si="0"/>
        <v>73052408.4</v>
      </c>
      <c r="N29" s="33">
        <f>VLOOKUP(B29,'[2]Sheet1'!$B$16:$N$67,13,0)+M29</f>
        <v>271482707.70000005</v>
      </c>
      <c r="O29" s="35">
        <f t="shared" si="1"/>
        <v>0.002596640859277796</v>
      </c>
      <c r="P29" s="25"/>
    </row>
    <row r="30" spans="1:16" ht="15">
      <c r="A30" s="34">
        <v>15</v>
      </c>
      <c r="B30" s="12" t="s">
        <v>77</v>
      </c>
      <c r="C30" s="13" t="s">
        <v>78</v>
      </c>
      <c r="D30" s="14" t="s">
        <v>14</v>
      </c>
      <c r="E30" s="15"/>
      <c r="F30" s="15"/>
      <c r="G30" s="16">
        <f>VLOOKUP(B30,'[1]Brokers'!$B$9:$H$69,7,0)</f>
        <v>8240400</v>
      </c>
      <c r="H30" s="16">
        <f>VLOOKUP(B30,'[1]Brokers'!$B$9:$X$69,22,0)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 t="shared" si="0"/>
        <v>8240400</v>
      </c>
      <c r="N30" s="33">
        <f>VLOOKUP(B30,'[2]Sheet1'!$B$16:$N$67,13,0)+M30</f>
        <v>260502010.15</v>
      </c>
      <c r="O30" s="35">
        <f t="shared" si="1"/>
        <v>0.002491614177603434</v>
      </c>
      <c r="P30" s="25"/>
    </row>
    <row r="31" spans="1:16" ht="15">
      <c r="A31" s="34">
        <v>16</v>
      </c>
      <c r="B31" s="12" t="s">
        <v>47</v>
      </c>
      <c r="C31" s="13" t="s">
        <v>48</v>
      </c>
      <c r="D31" s="14" t="s">
        <v>14</v>
      </c>
      <c r="E31" s="15"/>
      <c r="F31" s="15"/>
      <c r="G31" s="16">
        <f>VLOOKUP(B31,'[1]Brokers'!$B$9:$H$69,7,0)</f>
        <v>11847932</v>
      </c>
      <c r="H31" s="16">
        <f>VLOOKUP(B31,'[1]Brokers'!$B$9:$X$69,22,0)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 t="shared" si="0"/>
        <v>11847932</v>
      </c>
      <c r="N31" s="33">
        <f>VLOOKUP(B31,'[2]Sheet1'!$B$16:$N$67,13,0)+M31</f>
        <v>240501947.08</v>
      </c>
      <c r="O31" s="35">
        <f t="shared" si="1"/>
        <v>0.002300320295957451</v>
      </c>
      <c r="P31" s="25"/>
    </row>
    <row r="32" spans="1:16" ht="15">
      <c r="A32" s="34"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VLOOKUP(B32,'[1]Brokers'!$B$9:$H$69,7,0)</f>
        <v>12671227.95</v>
      </c>
      <c r="H32" s="16">
        <f>VLOOKUP(B32,'[1]Brokers'!$B$9:$X$69,22,0)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 t="shared" si="0"/>
        <v>12671227.95</v>
      </c>
      <c r="N32" s="33">
        <f>VLOOKUP(B32,'[2]Sheet1'!$B$16:$N$67,13,0)+M32</f>
        <v>234975671.26999998</v>
      </c>
      <c r="O32" s="35">
        <f t="shared" si="1"/>
        <v>0.002247463325104848</v>
      </c>
      <c r="P32" s="25"/>
    </row>
    <row r="33" spans="1:16" ht="15">
      <c r="A33" s="34">
        <v>18</v>
      </c>
      <c r="B33" s="12" t="s">
        <v>51</v>
      </c>
      <c r="C33" s="13" t="s">
        <v>52</v>
      </c>
      <c r="D33" s="14" t="s">
        <v>14</v>
      </c>
      <c r="E33" s="15" t="s">
        <v>14</v>
      </c>
      <c r="F33" s="15"/>
      <c r="G33" s="16">
        <f>VLOOKUP(B33,'[1]Brokers'!$B$9:$H$69,7,0)</f>
        <v>48803223.620000005</v>
      </c>
      <c r="H33" s="16">
        <f>VLOOKUP(B33,'[1]Brokers'!$B$9:$X$69,22,0)</f>
        <v>0</v>
      </c>
      <c r="I33" s="16">
        <f>VLOOKUP(B33,'[1]Brokers'!$B$9:$R$69,17,0)</f>
        <v>0</v>
      </c>
      <c r="J33" s="16">
        <f>VLOOKUP(B33,'[1]Brokers'!$B$9:$M$69,12,0)</f>
        <v>0</v>
      </c>
      <c r="K33" s="16">
        <v>0</v>
      </c>
      <c r="L33" s="16">
        <v>0</v>
      </c>
      <c r="M33" s="27">
        <f t="shared" si="0"/>
        <v>48803223.620000005</v>
      </c>
      <c r="N33" s="33">
        <f>VLOOKUP(B33,'[2]Sheet1'!$B$16:$N$67,13,0)+M33</f>
        <v>231419881.45</v>
      </c>
      <c r="O33" s="35">
        <f t="shared" si="1"/>
        <v>0.0022134533905059234</v>
      </c>
      <c r="P33" s="25"/>
    </row>
    <row r="34" spans="1:16" ht="15">
      <c r="A34" s="34"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VLOOKUP(B34,'[1]Brokers'!$B$9:$H$69,7,0)</f>
        <v>19030715.35</v>
      </c>
      <c r="H34" s="16">
        <f>VLOOKUP(B34,'[1]Brokers'!$B$9:$X$69,22,0)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 t="shared" si="0"/>
        <v>19030715.35</v>
      </c>
      <c r="N34" s="33">
        <f>VLOOKUP(B34,'[2]Sheet1'!$B$16:$N$67,13,0)+M34</f>
        <v>198781872</v>
      </c>
      <c r="O34" s="35">
        <f t="shared" si="1"/>
        <v>0.0019012817990945975</v>
      </c>
      <c r="P34" s="25"/>
    </row>
    <row r="35" spans="1:16" ht="15">
      <c r="A35" s="34">
        <v>20</v>
      </c>
      <c r="B35" s="12" t="s">
        <v>82</v>
      </c>
      <c r="C35" s="13" t="s">
        <v>83</v>
      </c>
      <c r="D35" s="14" t="s">
        <v>14</v>
      </c>
      <c r="E35" s="15"/>
      <c r="F35" s="15"/>
      <c r="G35" s="16">
        <f>VLOOKUP(B35,'[1]Brokers'!$B$9:$H$69,7,0)</f>
        <v>20022845</v>
      </c>
      <c r="H35" s="16">
        <f>VLOOKUP(B35,'[1]Brokers'!$B$9:$X$69,22,0)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 t="shared" si="0"/>
        <v>20022845</v>
      </c>
      <c r="N35" s="33">
        <f>VLOOKUP(B35,'[2]Sheet1'!$B$16:$N$67,13,0)+M35</f>
        <v>195170055.76</v>
      </c>
      <c r="O35" s="35">
        <f t="shared" si="1"/>
        <v>0.0018667359906177244</v>
      </c>
      <c r="P35" s="25"/>
    </row>
    <row r="36" spans="1:16" ht="15">
      <c r="A36" s="34">
        <v>21</v>
      </c>
      <c r="B36" s="12" t="s">
        <v>33</v>
      </c>
      <c r="C36" s="13" t="s">
        <v>34</v>
      </c>
      <c r="D36" s="14" t="s">
        <v>14</v>
      </c>
      <c r="E36" s="15" t="s">
        <v>14</v>
      </c>
      <c r="F36" s="15"/>
      <c r="G36" s="16">
        <f>VLOOKUP(B36,'[1]Brokers'!$B$9:$H$69,7,0)</f>
        <v>12018085</v>
      </c>
      <c r="H36" s="16">
        <f>VLOOKUP(B36,'[1]Brokers'!$B$9:$X$69,22,0)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 t="shared" si="0"/>
        <v>12018085</v>
      </c>
      <c r="N36" s="33">
        <f>VLOOKUP(B36,'[2]Sheet1'!$B$16:$N$67,13,0)+M36</f>
        <v>171778090.7</v>
      </c>
      <c r="O36" s="35">
        <f t="shared" si="1"/>
        <v>0.0016429997063873657</v>
      </c>
      <c r="P36" s="25"/>
    </row>
    <row r="37" spans="1:16" ht="15">
      <c r="A37" s="34">
        <v>22</v>
      </c>
      <c r="B37" s="12" t="s">
        <v>59</v>
      </c>
      <c r="C37" s="13" t="s">
        <v>60</v>
      </c>
      <c r="D37" s="14" t="s">
        <v>14</v>
      </c>
      <c r="E37" s="15"/>
      <c r="F37" s="15"/>
      <c r="G37" s="16">
        <f>VLOOKUP(B37,'[1]Brokers'!$B$9:$H$69,7,0)</f>
        <v>11227492</v>
      </c>
      <c r="H37" s="16">
        <f>VLOOKUP(B37,'[1]Brokers'!$B$9:$X$69,22,0)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 t="shared" si="0"/>
        <v>11227492</v>
      </c>
      <c r="N37" s="33">
        <f>VLOOKUP(B37,'[2]Sheet1'!$B$16:$N$67,13,0)+M37</f>
        <v>161689728.6</v>
      </c>
      <c r="O37" s="35">
        <f t="shared" si="1"/>
        <v>0.001546507913396274</v>
      </c>
      <c r="P37" s="25"/>
    </row>
    <row r="38" spans="1:16" ht="15">
      <c r="A38" s="34"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VLOOKUP(B38,'[1]Brokers'!$B$9:$H$69,7,0)</f>
        <v>11350183.86</v>
      </c>
      <c r="H38" s="16">
        <f>VLOOKUP(B38,'[1]Brokers'!$B$9:$X$69,22,0)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 t="shared" si="0"/>
        <v>11350183.86</v>
      </c>
      <c r="N38" s="33">
        <f>VLOOKUP(B38,'[2]Sheet1'!$B$16:$N$67,13,0)+M38</f>
        <v>151450207.16000003</v>
      </c>
      <c r="O38" s="35">
        <f t="shared" si="1"/>
        <v>0.0014485703321196932</v>
      </c>
      <c r="P38" s="25"/>
    </row>
    <row r="39" spans="1:17" ht="15">
      <c r="A39" s="34">
        <v>24</v>
      </c>
      <c r="B39" s="12" t="s">
        <v>132</v>
      </c>
      <c r="C39" s="13" t="s">
        <v>134</v>
      </c>
      <c r="D39" s="14" t="s">
        <v>14</v>
      </c>
      <c r="E39" s="15"/>
      <c r="F39" s="15"/>
      <c r="G39" s="16">
        <f>VLOOKUP(B39,'[1]Brokers'!$B$9:$H$69,7,0)</f>
        <v>8102533.5</v>
      </c>
      <c r="H39" s="16">
        <f>VLOOKUP(B39,'[1]Brokers'!$B$9:$X$69,22,0)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 t="shared" si="0"/>
        <v>8102533.5</v>
      </c>
      <c r="N39" s="33">
        <f>VLOOKUP(B39,'[2]Sheet1'!$B$16:$N$67,13,0)+M39</f>
        <v>146365372.65</v>
      </c>
      <c r="O39" s="35">
        <f t="shared" si="1"/>
        <v>0.0013999355989420565</v>
      </c>
      <c r="P39" s="25"/>
      <c r="Q39" s="1"/>
    </row>
    <row r="40" spans="1:16" ht="15">
      <c r="A40" s="34"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VLOOKUP(B40,'[1]Brokers'!$B$9:$H$69,7,0)</f>
        <v>17891743</v>
      </c>
      <c r="H40" s="16">
        <f>VLOOKUP(B40,'[1]Brokers'!$B$9:$X$69,22,0)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 t="shared" si="0"/>
        <v>17891743</v>
      </c>
      <c r="N40" s="33">
        <f>VLOOKUP(B40,'[2]Sheet1'!$B$16:$N$67,13,0)+M40</f>
        <v>93849969.31</v>
      </c>
      <c r="O40" s="35">
        <f t="shared" si="1"/>
        <v>0.0008976434153648053</v>
      </c>
      <c r="P40" s="25"/>
    </row>
    <row r="41" spans="1:16" ht="15">
      <c r="A41" s="34">
        <v>26</v>
      </c>
      <c r="B41" s="12" t="s">
        <v>53</v>
      </c>
      <c r="C41" s="13" t="s">
        <v>54</v>
      </c>
      <c r="D41" s="14" t="s">
        <v>14</v>
      </c>
      <c r="E41" s="15"/>
      <c r="F41" s="15"/>
      <c r="G41" s="16">
        <f>VLOOKUP(B41,'[1]Brokers'!$B$9:$H$69,7,0)</f>
        <v>15719950.9</v>
      </c>
      <c r="H41" s="16">
        <f>VLOOKUP(B41,'[1]Brokers'!$B$9:$X$69,22,0)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 t="shared" si="0"/>
        <v>15719950.9</v>
      </c>
      <c r="N41" s="33">
        <f>VLOOKUP(B41,'[2]Sheet1'!$B$16:$N$67,13,0)+M41</f>
        <v>80195026.10000001</v>
      </c>
      <c r="O41" s="35">
        <f t="shared" si="1"/>
        <v>0.0007670384727126739</v>
      </c>
      <c r="P41" s="25"/>
    </row>
    <row r="42" spans="1:16" ht="15">
      <c r="A42" s="34"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VLOOKUP(B42,'[1]Brokers'!$B$9:$H$69,7,0)</f>
        <v>11574565.1</v>
      </c>
      <c r="H42" s="16">
        <f>VLOOKUP(B42,'[1]Brokers'!$B$9:$X$69,22,0)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 t="shared" si="0"/>
        <v>11574565.1</v>
      </c>
      <c r="N42" s="33">
        <f>VLOOKUP(B42,'[2]Sheet1'!$B$16:$N$67,13,0)+M42</f>
        <v>79917688.85</v>
      </c>
      <c r="O42" s="35">
        <f t="shared" si="1"/>
        <v>0.0007643858351238902</v>
      </c>
      <c r="P42" s="25"/>
    </row>
    <row r="43" spans="1:16" ht="15">
      <c r="A43" s="34">
        <v>28</v>
      </c>
      <c r="B43" s="12" t="s">
        <v>65</v>
      </c>
      <c r="C43" s="13" t="s">
        <v>66</v>
      </c>
      <c r="D43" s="14" t="s">
        <v>14</v>
      </c>
      <c r="E43" s="15"/>
      <c r="F43" s="15"/>
      <c r="G43" s="16">
        <f>VLOOKUP(B43,'[1]Brokers'!$B$9:$H$69,7,0)</f>
        <v>46174586</v>
      </c>
      <c r="H43" s="16">
        <f>VLOOKUP(B43,'[1]Brokers'!$B$9:$X$69,22,0)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 t="shared" si="0"/>
        <v>46174586</v>
      </c>
      <c r="N43" s="33">
        <f>VLOOKUP(B43,'[2]Sheet1'!$B$16:$N$67,13,0)+M43</f>
        <v>70254555</v>
      </c>
      <c r="O43" s="35">
        <f t="shared" si="1"/>
        <v>0.0006719612074333939</v>
      </c>
      <c r="P43" s="25"/>
    </row>
    <row r="44" spans="1:16" ht="15">
      <c r="A44" s="34">
        <v>29</v>
      </c>
      <c r="B44" s="12" t="s">
        <v>73</v>
      </c>
      <c r="C44" s="13" t="s">
        <v>74</v>
      </c>
      <c r="D44" s="14" t="s">
        <v>14</v>
      </c>
      <c r="E44" s="15"/>
      <c r="F44" s="15"/>
      <c r="G44" s="16">
        <f>VLOOKUP(B44,'[1]Brokers'!$B$9:$H$69,7,0)</f>
        <v>6013289.18</v>
      </c>
      <c r="H44" s="16">
        <f>VLOOKUP(B44,'[1]Brokers'!$B$9:$X$69,22,0)</f>
        <v>0</v>
      </c>
      <c r="I44" s="16">
        <f>VLOOKUP(B44,'[1]Brokers'!$B$9:$R$69,17,0)</f>
        <v>0</v>
      </c>
      <c r="J44" s="16">
        <f>VLOOKUP(B44,'[1]Brokers'!$B$9:$M$69,12,0)</f>
        <v>0</v>
      </c>
      <c r="K44" s="16">
        <v>0</v>
      </c>
      <c r="L44" s="16">
        <v>0</v>
      </c>
      <c r="M44" s="27">
        <f t="shared" si="0"/>
        <v>6013289.18</v>
      </c>
      <c r="N44" s="33">
        <f>VLOOKUP(B44,'[2]Sheet1'!$B$16:$N$67,13,0)+M44</f>
        <v>61104641.47</v>
      </c>
      <c r="O44" s="35">
        <f t="shared" si="1"/>
        <v>0.0005844453596206799</v>
      </c>
      <c r="P44" s="25"/>
    </row>
    <row r="45" spans="1:16" ht="15">
      <c r="A45" s="34">
        <v>30</v>
      </c>
      <c r="B45" s="12" t="s">
        <v>84</v>
      </c>
      <c r="C45" s="13" t="s">
        <v>85</v>
      </c>
      <c r="D45" s="14" t="s">
        <v>14</v>
      </c>
      <c r="E45" s="15" t="s">
        <v>14</v>
      </c>
      <c r="F45" s="15"/>
      <c r="G45" s="16">
        <f>VLOOKUP(B45,'[1]Brokers'!$B$9:$H$69,7,0)</f>
        <v>47765455.5</v>
      </c>
      <c r="H45" s="16">
        <f>VLOOKUP(B45,'[1]Brokers'!$B$9:$X$69,22,0)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 t="shared" si="0"/>
        <v>47765455.5</v>
      </c>
      <c r="N45" s="33">
        <f>VLOOKUP(B45,'[2]Sheet1'!$B$16:$N$67,13,0)+M45</f>
        <v>48989148.5</v>
      </c>
      <c r="O45" s="35">
        <f t="shared" si="1"/>
        <v>0.00046856474113591407</v>
      </c>
      <c r="P45" s="25"/>
    </row>
    <row r="46" spans="1:16" ht="15">
      <c r="A46" s="34">
        <v>31</v>
      </c>
      <c r="B46" s="12" t="s">
        <v>49</v>
      </c>
      <c r="C46" s="13" t="s">
        <v>50</v>
      </c>
      <c r="D46" s="14" t="s">
        <v>14</v>
      </c>
      <c r="E46" s="15"/>
      <c r="F46" s="15"/>
      <c r="G46" s="16">
        <f>VLOOKUP(B46,'[1]Brokers'!$B$9:$H$69,7,0)</f>
        <v>4192690</v>
      </c>
      <c r="H46" s="16">
        <f>VLOOKUP(B46,'[1]Brokers'!$B$9:$X$69,22,0)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 t="shared" si="0"/>
        <v>4192690</v>
      </c>
      <c r="N46" s="33">
        <f>VLOOKUP(B46,'[2]Sheet1'!$B$16:$N$67,13,0)+M46</f>
        <v>48976263.3</v>
      </c>
      <c r="O46" s="35">
        <f t="shared" si="1"/>
        <v>0.0004684414985283704</v>
      </c>
      <c r="P46" s="25"/>
    </row>
    <row r="47" spans="1:16" ht="15">
      <c r="A47" s="34"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VLOOKUP(B47,'[1]Brokers'!$B$9:$H$69,7,0)</f>
        <v>1760000</v>
      </c>
      <c r="H47" s="16">
        <f>VLOOKUP(B47,'[1]Brokers'!$B$9:$X$69,22,0)</f>
        <v>0</v>
      </c>
      <c r="I47" s="16">
        <f>VLOOKUP(B47,'[1]Brokers'!$B$9:$R$69,17,0)</f>
        <v>0</v>
      </c>
      <c r="J47" s="16">
        <f>VLOOKUP(B47,'[1]Brokers'!$B$9:$M$69,12,0)</f>
        <v>0</v>
      </c>
      <c r="K47" s="16">
        <v>0</v>
      </c>
      <c r="L47" s="16">
        <v>0</v>
      </c>
      <c r="M47" s="27">
        <f t="shared" si="0"/>
        <v>1760000</v>
      </c>
      <c r="N47" s="33">
        <f>VLOOKUP(B47,'[2]Sheet1'!$B$16:$N$67,13,0)+M47</f>
        <v>47898334.4</v>
      </c>
      <c r="O47" s="35">
        <f t="shared" si="1"/>
        <v>0.0004581314708700733</v>
      </c>
      <c r="P47" s="25"/>
    </row>
    <row r="48" spans="1:16" ht="15">
      <c r="A48" s="34"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VLOOKUP(B48,'[1]Brokers'!$B$9:$H$69,7,0)</f>
        <v>672429</v>
      </c>
      <c r="H48" s="16">
        <f>VLOOKUP(B48,'[1]Brokers'!$B$9:$X$69,22,0)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 aca="true" t="shared" si="2" ref="M48:M67">L48+I48+J48+H48+G48</f>
        <v>672429</v>
      </c>
      <c r="N48" s="33">
        <f>VLOOKUP(B48,'[2]Sheet1'!$B$16:$N$67,13,0)+M48</f>
        <v>46480266.9</v>
      </c>
      <c r="O48" s="35">
        <f aca="true" t="shared" si="3" ref="O48:O67">N48/$N$68</f>
        <v>0.00044456813181651224</v>
      </c>
      <c r="P48" s="25"/>
    </row>
    <row r="49" spans="1:16" ht="15">
      <c r="A49" s="34">
        <v>34</v>
      </c>
      <c r="B49" s="12" t="s">
        <v>80</v>
      </c>
      <c r="C49" s="13" t="s">
        <v>81</v>
      </c>
      <c r="D49" s="14" t="s">
        <v>14</v>
      </c>
      <c r="E49" s="15"/>
      <c r="F49" s="15"/>
      <c r="G49" s="16">
        <f>VLOOKUP(B49,'[1]Brokers'!$B$9:$H$69,7,0)</f>
        <v>2483564.5</v>
      </c>
      <c r="H49" s="16">
        <f>VLOOKUP(B49,'[1]Brokers'!$B$9:$X$69,22,0)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 t="shared" si="2"/>
        <v>2483564.5</v>
      </c>
      <c r="N49" s="33">
        <f>VLOOKUP(B49,'[2]Sheet1'!$B$16:$N$67,13,0)+M49</f>
        <v>45892921.78</v>
      </c>
      <c r="O49" s="35">
        <f t="shared" si="3"/>
        <v>0.000438950373138583</v>
      </c>
      <c r="P49" s="25"/>
    </row>
    <row r="50" spans="1:16" ht="15">
      <c r="A50" s="34">
        <v>35</v>
      </c>
      <c r="B50" s="12" t="s">
        <v>86</v>
      </c>
      <c r="C50" s="13" t="s">
        <v>87</v>
      </c>
      <c r="D50" s="14" t="s">
        <v>14</v>
      </c>
      <c r="E50" s="15"/>
      <c r="F50" s="15"/>
      <c r="G50" s="16">
        <f>VLOOKUP(B50,'[1]Brokers'!$B$9:$H$69,7,0)</f>
        <v>570900</v>
      </c>
      <c r="H50" s="16">
        <f>VLOOKUP(B50,'[1]Brokers'!$B$9:$X$69,22,0)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 t="shared" si="2"/>
        <v>570900</v>
      </c>
      <c r="N50" s="33">
        <f>VLOOKUP(B50,'[2]Sheet1'!$B$16:$N$67,13,0)+M50</f>
        <v>43358538.06</v>
      </c>
      <c r="O50" s="35">
        <f t="shared" si="3"/>
        <v>0.0004147098446121304</v>
      </c>
      <c r="P50" s="25"/>
    </row>
    <row r="51" spans="1:16" ht="15">
      <c r="A51" s="34"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VLOOKUP(B51,'[1]Brokers'!$B$9:$H$69,7,0)</f>
        <v>18018</v>
      </c>
      <c r="H51" s="16">
        <f>VLOOKUP(B51,'[1]Brokers'!$B$9:$X$69,22,0)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 t="shared" si="2"/>
        <v>18018</v>
      </c>
      <c r="N51" s="33">
        <f>VLOOKUP(B51,'[2]Sheet1'!$B$16:$N$67,13,0)+M51</f>
        <v>40570808</v>
      </c>
      <c r="O51" s="35">
        <f t="shared" si="3"/>
        <v>0.0003880461434881823</v>
      </c>
      <c r="P51" s="25"/>
    </row>
    <row r="52" spans="1:16" ht="15">
      <c r="A52" s="34"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VLOOKUP(B52,'[1]Brokers'!$B$9:$H$69,7,0)</f>
        <v>4518132.1</v>
      </c>
      <c r="H52" s="16">
        <f>VLOOKUP(B52,'[1]Brokers'!$B$9:$X$69,22,0)</f>
        <v>0</v>
      </c>
      <c r="I52" s="16">
        <f>VLOOKUP(B52,'[1]Brokers'!$B$9:$R$69,17,0)</f>
        <v>0</v>
      </c>
      <c r="J52" s="16">
        <f>VLOOKUP(B52,'[1]Brokers'!$B$9:$M$69,12,0)</f>
        <v>0</v>
      </c>
      <c r="K52" s="16">
        <v>0</v>
      </c>
      <c r="L52" s="16">
        <v>0</v>
      </c>
      <c r="M52" s="27">
        <f t="shared" si="2"/>
        <v>4518132.1</v>
      </c>
      <c r="N52" s="33">
        <f>VLOOKUP(B52,'[2]Sheet1'!$B$16:$N$67,13,0)+M52</f>
        <v>40162863.2</v>
      </c>
      <c r="O52" s="35">
        <f t="shared" si="3"/>
        <v>0.0003841442885782171</v>
      </c>
      <c r="P52" s="25"/>
    </row>
    <row r="53" spans="1:16" ht="15">
      <c r="A53" s="34"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VLOOKUP(B53,'[1]Brokers'!$B$9:$H$69,7,0)</f>
        <v>9320447.5</v>
      </c>
      <c r="H53" s="16">
        <f>VLOOKUP(B53,'[1]Brokers'!$B$9:$X$69,22,0)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 t="shared" si="2"/>
        <v>9320447.5</v>
      </c>
      <c r="N53" s="33">
        <f>VLOOKUP(B53,'[2]Sheet1'!$B$16:$N$67,13,0)+M53</f>
        <v>27027740.8</v>
      </c>
      <c r="O53" s="35">
        <f t="shared" si="3"/>
        <v>0.000258511257272426</v>
      </c>
      <c r="P53" s="25"/>
    </row>
    <row r="54" spans="1:16" ht="15">
      <c r="A54" s="34">
        <v>39</v>
      </c>
      <c r="B54" s="12" t="s">
        <v>130</v>
      </c>
      <c r="C54" s="13" t="s">
        <v>129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VLOOKUP(B54,'[1]Brokers'!$B$9:$X$69,22,0)</f>
        <v>0</v>
      </c>
      <c r="I54" s="16">
        <f>VLOOKUP(B54,'[1]Brokers'!$B$9:$R$69,17,0)</f>
        <v>0</v>
      </c>
      <c r="J54" s="16">
        <f>VLOOKUP(B54,'[1]Brokers'!$B$9:$M$69,12,0)</f>
        <v>0</v>
      </c>
      <c r="K54" s="16"/>
      <c r="L54" s="16">
        <v>0</v>
      </c>
      <c r="M54" s="27">
        <f t="shared" si="2"/>
        <v>0</v>
      </c>
      <c r="N54" s="33">
        <f>VLOOKUP(B54,'[2]Sheet1'!$B$16:$N$67,13,0)+M54</f>
        <v>22123180</v>
      </c>
      <c r="O54" s="35">
        <f t="shared" si="3"/>
        <v>0.00021160078154457474</v>
      </c>
      <c r="P54" s="25"/>
    </row>
    <row r="55" spans="1:16" ht="15">
      <c r="A55" s="34">
        <v>40</v>
      </c>
      <c r="B55" s="12" t="s">
        <v>63</v>
      </c>
      <c r="C55" s="13" t="s">
        <v>64</v>
      </c>
      <c r="D55" s="14" t="s">
        <v>14</v>
      </c>
      <c r="E55" s="15"/>
      <c r="F55" s="15"/>
      <c r="G55" s="16">
        <f>VLOOKUP(B55,'[1]Brokers'!$B$9:$H$69,7,0)</f>
        <v>0</v>
      </c>
      <c r="H55" s="16">
        <f>VLOOKUP(B55,'[1]Brokers'!$B$9:$X$69,22,0)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 t="shared" si="2"/>
        <v>0</v>
      </c>
      <c r="N55" s="33">
        <f>VLOOKUP(B55,'[2]Sheet1'!$B$16:$N$67,13,0)+M55</f>
        <v>13805200</v>
      </c>
      <c r="O55" s="35">
        <f t="shared" si="3"/>
        <v>0.00013204209835019934</v>
      </c>
      <c r="P55" s="25"/>
    </row>
    <row r="56" spans="1:17" s="18" customFormat="1" ht="15">
      <c r="A56" s="34">
        <v>41</v>
      </c>
      <c r="B56" s="12" t="s">
        <v>37</v>
      </c>
      <c r="C56" s="13" t="s">
        <v>38</v>
      </c>
      <c r="D56" s="14" t="s">
        <v>14</v>
      </c>
      <c r="E56" s="15" t="s">
        <v>14</v>
      </c>
      <c r="F56" s="15" t="s">
        <v>14</v>
      </c>
      <c r="G56" s="16">
        <f>VLOOKUP(B56,'[1]Brokers'!$B$9:$H$69,7,0)</f>
        <v>3841577</v>
      </c>
      <c r="H56" s="16">
        <f>VLOOKUP(B56,'[1]Brokers'!$B$9:$X$69,22,0)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 t="shared" si="2"/>
        <v>3841577</v>
      </c>
      <c r="N56" s="33">
        <f>VLOOKUP(B56,'[2]Sheet1'!$B$16:$N$67,13,0)+M56</f>
        <v>11754057.5</v>
      </c>
      <c r="O56" s="35">
        <f t="shared" si="3"/>
        <v>0.00011242360968540103</v>
      </c>
      <c r="P56" s="25"/>
      <c r="Q56" s="17"/>
    </row>
    <row r="57" spans="1:16" ht="15">
      <c r="A57" s="34">
        <v>42</v>
      </c>
      <c r="B57" s="12" t="s">
        <v>61</v>
      </c>
      <c r="C57" s="13" t="s">
        <v>62</v>
      </c>
      <c r="D57" s="14" t="s">
        <v>14</v>
      </c>
      <c r="E57" s="15" t="s">
        <v>14</v>
      </c>
      <c r="F57" s="15" t="s">
        <v>14</v>
      </c>
      <c r="G57" s="16">
        <f>VLOOKUP(B57,'[1]Brokers'!$B$9:$H$69,7,0)</f>
        <v>427037.2</v>
      </c>
      <c r="H57" s="16">
        <f>VLOOKUP(B57,'[1]Brokers'!$B$9:$X$69,22,0)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27">
        <f t="shared" si="2"/>
        <v>427037.2</v>
      </c>
      <c r="N57" s="33">
        <f>VLOOKUP(B57,'[2]Sheet1'!$B$16:$N$67,13,0)+M57</f>
        <v>10946403.2</v>
      </c>
      <c r="O57" s="35">
        <f t="shared" si="3"/>
        <v>0.00010469866774225196</v>
      </c>
      <c r="P57" s="25"/>
    </row>
    <row r="58" spans="1:16" ht="15">
      <c r="A58" s="34">
        <v>43</v>
      </c>
      <c r="B58" s="12" t="s">
        <v>104</v>
      </c>
      <c r="C58" s="13" t="s">
        <v>105</v>
      </c>
      <c r="D58" s="14" t="s">
        <v>14</v>
      </c>
      <c r="E58" s="14" t="s">
        <v>14</v>
      </c>
      <c r="F58" s="15"/>
      <c r="G58" s="16">
        <f>VLOOKUP(B58,'[1]Brokers'!$B$9:$H$69,7,0)</f>
        <v>0</v>
      </c>
      <c r="H58" s="16">
        <f>VLOOKUP(B58,'[1]Brokers'!$B$9:$X$69,22,0)</f>
        <v>0</v>
      </c>
      <c r="I58" s="16">
        <f>VLOOKUP(B58,'[1]Brokers'!$B$9:$R$69,17,0)</f>
        <v>0</v>
      </c>
      <c r="J58" s="16">
        <f>VLOOKUP(B58,'[1]Brokers'!$B$9:$M$69,12,0)</f>
        <v>0</v>
      </c>
      <c r="K58" s="16">
        <v>0</v>
      </c>
      <c r="L58" s="16">
        <v>0</v>
      </c>
      <c r="M58" s="27">
        <f t="shared" si="2"/>
        <v>0</v>
      </c>
      <c r="N58" s="33">
        <f>VLOOKUP(B58,'[2]Sheet1'!$B$16:$N$67,13,0)+M58</f>
        <v>8769800</v>
      </c>
      <c r="O58" s="35">
        <f t="shared" si="3"/>
        <v>8.388018964676921E-05</v>
      </c>
      <c r="P58" s="25"/>
    </row>
    <row r="59" spans="1:16" ht="15">
      <c r="A59" s="34">
        <v>44</v>
      </c>
      <c r="B59" s="12" t="s">
        <v>90</v>
      </c>
      <c r="C59" s="13" t="s">
        <v>91</v>
      </c>
      <c r="D59" s="14" t="s">
        <v>14</v>
      </c>
      <c r="E59" s="15"/>
      <c r="F59" s="15"/>
      <c r="G59" s="16">
        <f>VLOOKUP(B59,'[1]Brokers'!$B$9:$H$69,7,0)</f>
        <v>4571050</v>
      </c>
      <c r="H59" s="16">
        <f>VLOOKUP(B59,'[1]Brokers'!$B$9:$X$69,22,0)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 t="shared" si="2"/>
        <v>4571050</v>
      </c>
      <c r="N59" s="33">
        <f>VLOOKUP(B59,'[2]Sheet1'!$B$16:$N$67,13,0)+M59</f>
        <v>8614288.4</v>
      </c>
      <c r="O59" s="35">
        <f t="shared" si="3"/>
        <v>8.239277345708728E-05</v>
      </c>
      <c r="P59" s="25"/>
    </row>
    <row r="60" spans="1:16" ht="15">
      <c r="A60" s="34"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VLOOKUP(B60,'[1]Brokers'!$B$9:$H$69,7,0)</f>
        <v>97485</v>
      </c>
      <c r="H60" s="16">
        <f>VLOOKUP(B60,'[1]Brokers'!$B$9:$X$69,22,0)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 t="shared" si="2"/>
        <v>97485</v>
      </c>
      <c r="N60" s="33">
        <f>VLOOKUP(B60,'[2]Sheet1'!$B$16:$N$67,13,0)+M60</f>
        <v>4854048.55</v>
      </c>
      <c r="O60" s="35">
        <f t="shared" si="3"/>
        <v>4.6427343032751606E-05</v>
      </c>
      <c r="P60" s="25"/>
    </row>
    <row r="61" spans="1:16" ht="15">
      <c r="A61" s="34">
        <v>46</v>
      </c>
      <c r="B61" s="12" t="s">
        <v>98</v>
      </c>
      <c r="C61" s="13" t="s">
        <v>99</v>
      </c>
      <c r="D61" s="14" t="s">
        <v>14</v>
      </c>
      <c r="E61" s="15" t="s">
        <v>14</v>
      </c>
      <c r="F61" s="15" t="s">
        <v>14</v>
      </c>
      <c r="G61" s="16">
        <f>VLOOKUP(B61,'[1]Brokers'!$B$9:$H$69,7,0)</f>
        <v>3970</v>
      </c>
      <c r="H61" s="16">
        <f>VLOOKUP(B61,'[1]Brokers'!$B$9:$X$69,22,0)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 t="shared" si="2"/>
        <v>3970</v>
      </c>
      <c r="N61" s="33">
        <f>VLOOKUP(B61,'[2]Sheet1'!$B$16:$N$67,13,0)+M61</f>
        <v>203970</v>
      </c>
      <c r="O61" s="35">
        <f t="shared" si="3"/>
        <v>1.9509044997892214E-06</v>
      </c>
      <c r="P61" s="25"/>
    </row>
    <row r="62" spans="1:16" ht="15">
      <c r="A62" s="34">
        <v>47</v>
      </c>
      <c r="B62" s="12" t="s">
        <v>133</v>
      </c>
      <c r="C62" s="13" t="s">
        <v>139</v>
      </c>
      <c r="D62" s="14" t="s">
        <v>14</v>
      </c>
      <c r="E62" s="14" t="s">
        <v>14</v>
      </c>
      <c r="F62" s="14"/>
      <c r="G62" s="16">
        <f>VLOOKUP(B62,'[1]Brokers'!$B$9:$H$69,7,0)</f>
        <v>0</v>
      </c>
      <c r="H62" s="16">
        <f>VLOOKUP(B62,'[1]Brokers'!$B$9:$X$69,22,0)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 t="shared" si="2"/>
        <v>0</v>
      </c>
      <c r="N62" s="33">
        <f>VLOOKUP(B62,'[2]Sheet1'!$B$16:$N$67,13,0)+M62</f>
        <v>910</v>
      </c>
      <c r="O62" s="35">
        <f t="shared" si="3"/>
        <v>8.703844167319662E-09</v>
      </c>
      <c r="P62" s="25"/>
    </row>
    <row r="63" spans="1:16" ht="15">
      <c r="A63" s="34">
        <v>48</v>
      </c>
      <c r="B63" s="12" t="s">
        <v>75</v>
      </c>
      <c r="C63" s="13" t="s">
        <v>76</v>
      </c>
      <c r="D63" s="14" t="s">
        <v>14</v>
      </c>
      <c r="E63" s="15"/>
      <c r="F63" s="15"/>
      <c r="G63" s="16">
        <f>VLOOKUP(B63,'[1]Brokers'!$B$9:$H$69,7,0)</f>
        <v>0</v>
      </c>
      <c r="H63" s="16">
        <f>VLOOKUP(B63,'[1]Brokers'!$B$9:$X$69,22,0)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 t="shared" si="2"/>
        <v>0</v>
      </c>
      <c r="N63" s="33">
        <f>VLOOKUP(B63,'[2]Sheet1'!$B$16:$N$67,13,0)+M63</f>
        <v>0</v>
      </c>
      <c r="O63" s="35">
        <f t="shared" si="3"/>
        <v>0</v>
      </c>
      <c r="P63" s="25"/>
    </row>
    <row r="64" spans="1:16" ht="15">
      <c r="A64" s="34"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VLOOKUP(B64,'[1]Brokers'!$B$9:$H$69,7,0)</f>
        <v>0</v>
      </c>
      <c r="H64" s="16">
        <f>VLOOKUP(B64,'[1]Brokers'!$B$9:$X$69,22,0)</f>
        <v>0</v>
      </c>
      <c r="I64" s="16">
        <f>VLOOKUP(B64,'[1]Brokers'!$B$9:$R$69,17,0)</f>
        <v>0</v>
      </c>
      <c r="J64" s="16">
        <f>VLOOKUP(B64,'[1]Brokers'!$B$9:$M$69,12,0)</f>
        <v>0</v>
      </c>
      <c r="K64" s="16">
        <v>0</v>
      </c>
      <c r="L64" s="16">
        <v>0</v>
      </c>
      <c r="M64" s="27">
        <f t="shared" si="2"/>
        <v>0</v>
      </c>
      <c r="N64" s="33">
        <f>VLOOKUP(B64,'[2]Sheet1'!$B$16:$N$67,13,0)+M64</f>
        <v>0</v>
      </c>
      <c r="O64" s="35">
        <f t="shared" si="3"/>
        <v>0</v>
      </c>
      <c r="P64" s="25"/>
    </row>
    <row r="65" spans="1:16" ht="15">
      <c r="A65" s="34">
        <v>50</v>
      </c>
      <c r="B65" s="12" t="s">
        <v>100</v>
      </c>
      <c r="C65" s="13" t="s">
        <v>101</v>
      </c>
      <c r="D65" s="14" t="s">
        <v>14</v>
      </c>
      <c r="E65" s="15"/>
      <c r="F65" s="15"/>
      <c r="G65" s="16">
        <f>VLOOKUP(B65,'[1]Brokers'!$B$9:$H$69,7,0)</f>
        <v>0</v>
      </c>
      <c r="H65" s="16">
        <f>VLOOKUP(B65,'[1]Brokers'!$B$9:$X$69,22,0)</f>
        <v>0</v>
      </c>
      <c r="I65" s="16">
        <f>VLOOKUP(B65,'[1]Brokers'!$B$9:$R$69,17,0)</f>
        <v>0</v>
      </c>
      <c r="J65" s="16">
        <f>VLOOKUP(B65,'[1]Brokers'!$B$9:$M$69,12,0)</f>
        <v>0</v>
      </c>
      <c r="K65" s="16">
        <v>0</v>
      </c>
      <c r="L65" s="16">
        <v>0</v>
      </c>
      <c r="M65" s="27">
        <f t="shared" si="2"/>
        <v>0</v>
      </c>
      <c r="N65" s="33">
        <f>VLOOKUP(B65,'[2]Sheet1'!$B$16:$N$67,13,0)+M65</f>
        <v>0</v>
      </c>
      <c r="O65" s="35">
        <f t="shared" si="3"/>
        <v>0</v>
      </c>
      <c r="P65" s="25"/>
    </row>
    <row r="66" spans="1:17" ht="15">
      <c r="A66" s="34"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VLOOKUP(B66,'[1]Brokers'!$B$9:$H$69,7,0)</f>
        <v>0</v>
      </c>
      <c r="H66" s="16">
        <f>VLOOKUP(B66,'[1]Brokers'!$B$9:$X$69,22,0)</f>
        <v>0</v>
      </c>
      <c r="I66" s="16">
        <f>VLOOKUP(B66,'[1]Brokers'!$B$9:$R$69,17,0)</f>
        <v>0</v>
      </c>
      <c r="J66" s="16">
        <f>VLOOKUP(B66,'[1]Brokers'!$B$9:$M$69,12,0)</f>
        <v>0</v>
      </c>
      <c r="K66" s="16">
        <v>0</v>
      </c>
      <c r="L66" s="16">
        <v>0</v>
      </c>
      <c r="M66" s="27">
        <f t="shared" si="2"/>
        <v>0</v>
      </c>
      <c r="N66" s="33">
        <f>VLOOKUP(B66,'[2]Sheet1'!$B$16:$N$67,13,0)+M66</f>
        <v>0</v>
      </c>
      <c r="O66" s="35">
        <f t="shared" si="3"/>
        <v>0</v>
      </c>
      <c r="P66" s="25"/>
      <c r="Q66" s="19"/>
    </row>
    <row r="67" spans="1:16" ht="15">
      <c r="A67" s="34">
        <v>52</v>
      </c>
      <c r="B67" s="12" t="s">
        <v>110</v>
      </c>
      <c r="C67" s="13" t="s">
        <v>140</v>
      </c>
      <c r="D67" s="14" t="s">
        <v>14</v>
      </c>
      <c r="E67" s="15"/>
      <c r="F67" s="15"/>
      <c r="G67" s="16">
        <f>VLOOKUP(B67,'[1]Brokers'!$B$9:$H$69,7,0)</f>
        <v>0</v>
      </c>
      <c r="H67" s="16">
        <f>VLOOKUP(B67,'[1]Brokers'!$B$9:$X$69,22,0)</f>
        <v>0</v>
      </c>
      <c r="I67" s="16">
        <f>VLOOKUP(B67,'[1]Brokers'!$B$9:$R$69,17,0)</f>
        <v>0</v>
      </c>
      <c r="J67" s="16">
        <f>VLOOKUP(B67,'[1]Brokers'!$B$9:$M$69,12,0)</f>
        <v>0</v>
      </c>
      <c r="K67" s="16">
        <v>0</v>
      </c>
      <c r="L67" s="16">
        <v>0</v>
      </c>
      <c r="M67" s="27">
        <f t="shared" si="2"/>
        <v>0</v>
      </c>
      <c r="N67" s="33">
        <f>VLOOKUP(B67,'[2]Sheet1'!$B$16:$N$67,13,0)+M67</f>
        <v>0</v>
      </c>
      <c r="O67" s="35">
        <f t="shared" si="3"/>
        <v>0</v>
      </c>
      <c r="P67" s="25"/>
    </row>
    <row r="68" spans="1:17" ht="16.5" thickBot="1">
      <c r="A68" s="42" t="s">
        <v>6</v>
      </c>
      <c r="B68" s="43"/>
      <c r="C68" s="43"/>
      <c r="D68" s="36">
        <f>COUNTA(D16:D67)</f>
        <v>52</v>
      </c>
      <c r="E68" s="36">
        <f>COUNTA(E16:E67)</f>
        <v>24</v>
      </c>
      <c r="F68" s="36">
        <f>COUNTA(F16:F67)</f>
        <v>13</v>
      </c>
      <c r="G68" s="37">
        <f aca="true" t="shared" si="4" ref="G68:O68">SUM(G16:G67)</f>
        <v>4009507337.9199996</v>
      </c>
      <c r="H68" s="37">
        <f t="shared" si="4"/>
        <v>1989151360</v>
      </c>
      <c r="I68" s="37">
        <f t="shared" si="4"/>
        <v>0</v>
      </c>
      <c r="J68" s="37">
        <f t="shared" si="4"/>
        <v>0</v>
      </c>
      <c r="K68" s="37">
        <f t="shared" si="4"/>
        <v>0</v>
      </c>
      <c r="L68" s="37">
        <f t="shared" si="4"/>
        <v>0</v>
      </c>
      <c r="M68" s="37">
        <f t="shared" si="4"/>
        <v>5998658697.920001</v>
      </c>
      <c r="N68" s="37">
        <f t="shared" si="4"/>
        <v>104551504198.19997</v>
      </c>
      <c r="O68" s="38">
        <f t="shared" si="4"/>
        <v>1.0000000000000002</v>
      </c>
      <c r="P68" s="20"/>
      <c r="Q68" s="19"/>
    </row>
    <row r="69" spans="12:17" ht="15">
      <c r="L69" s="21"/>
      <c r="M69" s="22"/>
      <c r="O69" s="21"/>
      <c r="P69" s="20"/>
      <c r="Q69" s="19"/>
    </row>
    <row r="70" spans="2:17" ht="27.6" customHeight="1">
      <c r="B70" s="54" t="s">
        <v>124</v>
      </c>
      <c r="C70" s="54"/>
      <c r="D70" s="54"/>
      <c r="E70" s="54"/>
      <c r="F70" s="54"/>
      <c r="H70" s="23"/>
      <c r="I70" s="23"/>
      <c r="L70" s="21"/>
      <c r="M70" s="21"/>
      <c r="P70" s="20"/>
      <c r="Q70" s="19"/>
    </row>
    <row r="71" spans="3:17" ht="27.6" customHeight="1">
      <c r="C71" s="55"/>
      <c r="D71" s="55"/>
      <c r="E71" s="55"/>
      <c r="F71" s="55"/>
      <c r="M71" s="21"/>
      <c r="N71" s="21"/>
      <c r="P71" s="20"/>
      <c r="Q71" s="19"/>
    </row>
    <row r="72" spans="16:17" ht="15">
      <c r="P72" s="20"/>
      <c r="Q72" s="19"/>
    </row>
    <row r="73" spans="16:17" ht="15">
      <c r="P73" s="20"/>
      <c r="Q73" s="19"/>
    </row>
  </sheetData>
  <mergeCells count="16">
    <mergeCell ref="B70:F70"/>
    <mergeCell ref="C71:F71"/>
    <mergeCell ref="M14:M15"/>
    <mergeCell ref="G14:I14"/>
    <mergeCell ref="J14:L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3" r:id="rId2"/>
  <rowBreaks count="1" manualBreakCount="1">
    <brk id="7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2019-05-16T02:50:16Z</cp:lastPrinted>
  <dcterms:created xsi:type="dcterms:W3CDTF">2017-06-09T07:51:20Z</dcterms:created>
  <dcterms:modified xsi:type="dcterms:W3CDTF">2020-01-13T06:37:43Z</dcterms:modified>
  <cp:category/>
  <cp:version/>
  <cp:contentType/>
  <cp:contentStatus/>
</cp:coreProperties>
</file>